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603" activeTab="0"/>
  </bookViews>
  <sheets>
    <sheet name="BVC  MS" sheetId="1" r:id="rId1"/>
    <sheet name="Centralizator BVC" sheetId="2" r:id="rId2"/>
  </sheets>
  <definedNames>
    <definedName name="_xlnm.Print_Area" localSheetId="0">'BVC  MS'!$A$1:$K$654</definedName>
  </definedNames>
  <calcPr fullCalcOnLoad="1"/>
</workbook>
</file>

<file path=xl/sharedStrings.xml><?xml version="1.0" encoding="utf-8"?>
<sst xmlns="http://schemas.openxmlformats.org/spreadsheetml/2006/main" count="1257" uniqueCount="351">
  <si>
    <t>ANEXA 1</t>
  </si>
  <si>
    <t xml:space="preserve">INSTITUŢIA SANITARĂ PUBLICĂ : </t>
  </si>
  <si>
    <t>Anexa 4a</t>
  </si>
  <si>
    <t xml:space="preserve">                         SE APROBA,</t>
  </si>
  <si>
    <t>SE APROBA</t>
  </si>
  <si>
    <t>INSTITUTIA SANITARA:</t>
  </si>
  <si>
    <t>ANEXA  3</t>
  </si>
  <si>
    <t>APROBAT,</t>
  </si>
  <si>
    <t xml:space="preserve">                                                                                   ORDONATOR DE CREDITE IERARHIC SUPERIOR,</t>
  </si>
  <si>
    <t>SE APROBA:</t>
  </si>
  <si>
    <t>CONDUCEREA INSTITUTIEI PUBLICE SANITARE</t>
  </si>
  <si>
    <t xml:space="preserve">     ORDONATOR DE CREDITE IERARHIC SUPERIOR</t>
  </si>
  <si>
    <t xml:space="preserve">                                                     BUGETUL DE VENITURI SI CHELTUIELI</t>
  </si>
  <si>
    <t>BUGETUL FONDULUI DE DEZVOLTARE AL SPITALULUI</t>
  </si>
  <si>
    <t>mii lei</t>
  </si>
  <si>
    <t>Nr.           crt</t>
  </si>
  <si>
    <t>Capitol</t>
  </si>
  <si>
    <t>Subcap.</t>
  </si>
  <si>
    <t>Paragraf</t>
  </si>
  <si>
    <t>Denumirea indicatorilor</t>
  </si>
  <si>
    <t>Credite de angajament</t>
  </si>
  <si>
    <t>Prevederi   anuale</t>
  </si>
  <si>
    <t>Trim I</t>
  </si>
  <si>
    <t>Trim II</t>
  </si>
  <si>
    <t>Trim III</t>
  </si>
  <si>
    <t>Trim IV</t>
  </si>
  <si>
    <t>A</t>
  </si>
  <si>
    <t>B</t>
  </si>
  <si>
    <t>C</t>
  </si>
  <si>
    <t>D</t>
  </si>
  <si>
    <t>E</t>
  </si>
  <si>
    <t>Nr.</t>
  </si>
  <si>
    <t>TOTAL VENITURI PROPRII</t>
  </si>
  <si>
    <t xml:space="preserve">NUMARUL DE POSTURI SI STRUCTURA ACESTORA </t>
  </si>
  <si>
    <t>I. VENITURI CURENTE</t>
  </si>
  <si>
    <t>TOTAL VENITURI</t>
  </si>
  <si>
    <t>CONFORM STAT DE FUNCTII APROBAT</t>
  </si>
  <si>
    <t xml:space="preserve">C. VENITURI NEFISCALE </t>
  </si>
  <si>
    <t>30.10</t>
  </si>
  <si>
    <t>05</t>
  </si>
  <si>
    <t>Sume rezultate din inchirieri</t>
  </si>
  <si>
    <t>30,10</t>
  </si>
  <si>
    <t xml:space="preserve"> C1 VENITURI DIN PROPRIETATE</t>
  </si>
  <si>
    <t>37.10</t>
  </si>
  <si>
    <t>01</t>
  </si>
  <si>
    <t>Sponsorizare cu destinatia "dezvoltare"</t>
  </si>
  <si>
    <t>Venituri din concesiuni şi închirieri</t>
  </si>
  <si>
    <t>39.10</t>
  </si>
  <si>
    <t>Sume din valorificarea bunurilor disponibile si casate</t>
  </si>
  <si>
    <t>Alte venituri din proprietate</t>
  </si>
  <si>
    <t>O cota de pana la 5% din amortizarea calculata lunar</t>
  </si>
  <si>
    <t>1. NUMARUL DE PERSONAL SI STRUCTURA ACESTORA</t>
  </si>
  <si>
    <t>C2 VÂNZĂRI DE BUNURI ŞI SERVICII</t>
  </si>
  <si>
    <t>o cota de 20% din excedentul bugetar</t>
  </si>
  <si>
    <t>33,10</t>
  </si>
  <si>
    <t>VENITURI DIN PRESTĂRI DE SERVICII ŞI ALTE ACTIVITĂŢI</t>
  </si>
  <si>
    <t>Titlu</t>
  </si>
  <si>
    <t>Articol</t>
  </si>
  <si>
    <t>Aliniat</t>
  </si>
  <si>
    <t>NR.</t>
  </si>
  <si>
    <t>STRUCTURA POSTURILOR</t>
  </si>
  <si>
    <t>NUMARUL DE</t>
  </si>
  <si>
    <t>08</t>
  </si>
  <si>
    <t>Venituri din prestări de servicii</t>
  </si>
  <si>
    <t>II TOTAL CHELTUIELI</t>
  </si>
  <si>
    <t>CRT.</t>
  </si>
  <si>
    <t>POSTURI</t>
  </si>
  <si>
    <t>Venituri din valorificarea produselor obţinute din activitatea proprie sau anexă</t>
  </si>
  <si>
    <t>CHELTUIELI DE CAPITAL</t>
  </si>
  <si>
    <t>NUMARUL DE POSTURI TOTAL, DIN CARE:</t>
  </si>
  <si>
    <t>Venituri din cercetare</t>
  </si>
  <si>
    <t>ACTIVE NEFINANCIARE</t>
  </si>
  <si>
    <t>PERSONAL SANITAR -TOTAL, DIN CARE:</t>
  </si>
  <si>
    <t>Venituri din contractele cu casele de asigurări de sănătate *)</t>
  </si>
  <si>
    <t xml:space="preserve">Active fixe </t>
  </si>
  <si>
    <t>MEDICI</t>
  </si>
  <si>
    <t>Venituri din contracte incheiate cu DSP din sume alocate de la bugetul de stat</t>
  </si>
  <si>
    <t>02</t>
  </si>
  <si>
    <t>Masini, echipamente si mijloace de transport</t>
  </si>
  <si>
    <t>ALT PERSONAL SUPERIOR</t>
  </si>
  <si>
    <t>Venituri din contracte incheiate cu DSP din sume alocate din venituri proprii ale Ministerului Sanatatii</t>
  </si>
  <si>
    <t>03</t>
  </si>
  <si>
    <t>Mobilier, aparatura birotica si alte active corporale</t>
  </si>
  <si>
    <t>PERSONAL MEDIU</t>
  </si>
  <si>
    <t>Venituri din contracte incheiate cu Institutele de medicina legala  din sume alocate de la bugetul de stat</t>
  </si>
  <si>
    <t>Alte active fixe (inclusiv reparatii capitale)</t>
  </si>
  <si>
    <t>Personal auxiliar sanitar tehnic, economic, administrativ, muncitori</t>
  </si>
  <si>
    <t>din servicii medicale spitalicesti</t>
  </si>
  <si>
    <t>Excedent din anul precedent</t>
  </si>
  <si>
    <t>Numar mediu de persoane retribuite</t>
  </si>
  <si>
    <t>din servicii medicale ambulatorii de specialitate</t>
  </si>
  <si>
    <t>din program de sanatate</t>
  </si>
  <si>
    <t>Alte venituri din prestări de servicii şi alte activităţi **)</t>
  </si>
  <si>
    <t>TRANSFERURI VOLUNTARE ALTELE DECÂT SUBVENŢIILE</t>
  </si>
  <si>
    <t>Donaţii şi sponsorizări</t>
  </si>
  <si>
    <t xml:space="preserve">Conducatorul institutiei publice                                                      </t>
  </si>
  <si>
    <t>Conducatorul compartimentului fin.-cont.</t>
  </si>
  <si>
    <t>Alte transferuri voluntare</t>
  </si>
  <si>
    <t>Conducatorul institutiei publice</t>
  </si>
  <si>
    <t>II. VENITURI DIN CAPITAL</t>
  </si>
  <si>
    <t>ec.VIORICA HLADIK</t>
  </si>
  <si>
    <t>VENITURI DIN VALORIFICAREA UNOR BUNURI</t>
  </si>
  <si>
    <t>Notă:</t>
  </si>
  <si>
    <t>Se întocmeşte numai de unităţile sanitare cu paturi</t>
  </si>
  <si>
    <t>Venituri din valorificarea unor bunuri ale instituţiilor publice</t>
  </si>
  <si>
    <t>04</t>
  </si>
  <si>
    <t>Venituri din privatizare</t>
  </si>
  <si>
    <t>Alte venituri din valorificarea unor bunuri</t>
  </si>
  <si>
    <t>IV. SUBVENŢII</t>
  </si>
  <si>
    <t>42.10</t>
  </si>
  <si>
    <t>Subvenţii de la bugetul de stat</t>
  </si>
  <si>
    <t>Subvenţii de la bugetul de stat pentru spitale</t>
  </si>
  <si>
    <t>Programe naţionale de sănătate</t>
  </si>
  <si>
    <t xml:space="preserve">Investiţii, in condiţiile legii </t>
  </si>
  <si>
    <t>Reparaţii capitale</t>
  </si>
  <si>
    <t xml:space="preserve">Acţiuni de sănătate </t>
  </si>
  <si>
    <t>Aparatură medicală  şi echipamente de comunicaţii în urgentă</t>
  </si>
  <si>
    <t>Alte cheltuieli</t>
  </si>
  <si>
    <t>43.10</t>
  </si>
  <si>
    <t>Subvenţii de la alte administraţii</t>
  </si>
  <si>
    <t xml:space="preserve">Subvenţii pentru instituţii publice - Sume alocate din bugetul constituit din contribuţiile pentru producerea, importul si publicitatea pentru  produse din tutun si alcool </t>
  </si>
  <si>
    <t>Anexa 4b</t>
  </si>
  <si>
    <t>Infrastructură sanitară</t>
  </si>
  <si>
    <t>Dotari</t>
  </si>
  <si>
    <t>Subvenţii de la bugetele locale pentru spitale</t>
  </si>
  <si>
    <t>NOTĂ DE CALCUL</t>
  </si>
  <si>
    <t xml:space="preserve">     privind modul de constituire a cotei -părţi din amortizarea</t>
  </si>
  <si>
    <t>Bunuri şi servicii</t>
  </si>
  <si>
    <t xml:space="preserve">    activelor  fixe  cuprinsă în Fondul de dezvoltare al spitalului</t>
  </si>
  <si>
    <t>45,10</t>
  </si>
  <si>
    <t>Sume primite de la UE in cadrul platilor efectuate</t>
  </si>
  <si>
    <t>an……………………</t>
  </si>
  <si>
    <t>II. TOTAL CHELTUIELI DIN VENITURI PROPRII ( II.1+ II.2 + II.3 + II.4)</t>
  </si>
  <si>
    <t>01. CHELTUIELI CURENTE</t>
  </si>
  <si>
    <t xml:space="preserve"> - mii lei -</t>
  </si>
  <si>
    <t xml:space="preserve">    TITLUL I CHELTUIELI DE PERSONAL</t>
  </si>
  <si>
    <t>Nr.crt</t>
  </si>
  <si>
    <t>Indicatori</t>
  </si>
  <si>
    <t>Suma</t>
  </si>
  <si>
    <t>Cheltuieli  salariale in bani</t>
  </si>
  <si>
    <t>Amortizarea medie lunară din anul precedent</t>
  </si>
  <si>
    <t>Salarii de bază</t>
  </si>
  <si>
    <t>Cota de 5% din amortizarea medie lunară din anul precedent pentru constituirea Fondului de dezvoltare al spitalului</t>
  </si>
  <si>
    <t>Salarii de merit</t>
  </si>
  <si>
    <t>Suma anuală a cotei de 5% din amortizarea medie lunară a anului precedent (rd. 2 x 12)</t>
  </si>
  <si>
    <t>Indemnizaţii de conducere</t>
  </si>
  <si>
    <t>Excedent al  anului precedent în contul 5041" Disponibil din activitatea sanitară conform Legii nr. 145/1997"</t>
  </si>
  <si>
    <t>Spor de vechime</t>
  </si>
  <si>
    <t>Cota de 20% din excedent pentru constituirea Fondului de dezvoltare al spitalului</t>
  </si>
  <si>
    <t>Sporuri pentru condiţii de munca</t>
  </si>
  <si>
    <t>Suma anuală în limita  cotei de până la 5% din amortizarea medie lunară a anului precedent cu menţinerea echilibrului bugetar</t>
  </si>
  <si>
    <t>06</t>
  </si>
  <si>
    <t>Alte sporuri</t>
  </si>
  <si>
    <t>Suma rămasă neutilizată care se reportează în anul următor potrivit legii (rd.4 -rd.5 -rd.6)</t>
  </si>
  <si>
    <t>07</t>
  </si>
  <si>
    <t>Ore suplimentare</t>
  </si>
  <si>
    <t>Fond de premii</t>
  </si>
  <si>
    <t>09</t>
  </si>
  <si>
    <t>Prima de vacanţa</t>
  </si>
  <si>
    <t>Fond pentru posturi ocupate prin cumul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</si>
  <si>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</si>
  <si>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</si>
  <si>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</si>
  <si>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</si>
  <si>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</si>
  <si>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</si>
  <si>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>Alte drepturi salariale in bani</t>
  </si>
  <si>
    <t xml:space="preserve">Cheltuieli salariale in natură </t>
  </si>
  <si>
    <t>Tichete de masă</t>
  </si>
  <si>
    <t>Norme de hrană</t>
  </si>
  <si>
    <t>Uniforme si echipament obligatoriu</t>
  </si>
  <si>
    <t>Locuinţa de serviciu folosită de salariat şi familia sa</t>
  </si>
  <si>
    <t>Transportul la şi de la locul de munca</t>
  </si>
  <si>
    <t>Alte drepturi salariale in natură</t>
  </si>
  <si>
    <t>Contribuţii</t>
  </si>
  <si>
    <t>Contribuţii pentru asigurări sociale de stat</t>
  </si>
  <si>
    <t>Contribuţii pentru asigurările de şomaj</t>
  </si>
  <si>
    <t>Contribuţii pentru asigurările sociale de sănătate</t>
  </si>
  <si>
    <t>Contribuţii de asigurari pt accidente de munca si boli profes.</t>
  </si>
  <si>
    <t>Prime de asigurare viaţă platite de angajator pentru angajaţi</t>
  </si>
  <si>
    <t>Contribuţii pentru concedii si indemnizaţii</t>
  </si>
  <si>
    <t>Contribuţii la Fondul de garantare a creanţelor salariale</t>
  </si>
  <si>
    <t xml:space="preserve">   TITLUL II BUNURI  ŞI SERVICII</t>
  </si>
  <si>
    <t>Furnituri de birou</t>
  </si>
  <si>
    <t>Materiale pentru curăţenie</t>
  </si>
  <si>
    <t>Iluminat, incălzit  şi forţă motrică</t>
  </si>
  <si>
    <t>Apă, canal si salubritate</t>
  </si>
  <si>
    <t>Carburanţi si lubrifianţi</t>
  </si>
  <si>
    <t>Piese de schimb</t>
  </si>
  <si>
    <t>Transport</t>
  </si>
  <si>
    <t>Poştă, telecomunicatii, radio, tv, internet</t>
  </si>
  <si>
    <t>Materiale si prestări de servicii cu caracter funcţional</t>
  </si>
  <si>
    <t>Alte bunuri şi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</si>
  <si>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</si>
  <si>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</si>
  <si>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</si>
  <si>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</si>
  <si>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</si>
  <si>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Medicamente</t>
  </si>
  <si>
    <t>Materiale sanitare</t>
  </si>
  <si>
    <t>Reactivi</t>
  </si>
  <si>
    <t>Dezinfectanţi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</si>
  <si>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</si>
  <si>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</si>
  <si>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</si>
  <si>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</si>
  <si>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>Deplasări, detaşări, transferări</t>
  </si>
  <si>
    <t>Deplasări interne, detaşări, transferări</t>
  </si>
  <si>
    <t>Deplasări in strainatate</t>
  </si>
  <si>
    <t xml:space="preserve"> Materiale de laborator</t>
  </si>
  <si>
    <t>Cercetare-dezvoltare</t>
  </si>
  <si>
    <t>Cărti, publicaţii si materiale documentare</t>
  </si>
  <si>
    <t>Consultanţa si expertiză</t>
  </si>
  <si>
    <t>Pregatire profesională</t>
  </si>
  <si>
    <t>Protecţia muncii</t>
  </si>
  <si>
    <t>Cheltuieli judiciare si extrajudiciare pentru interesele statului</t>
  </si>
  <si>
    <t>Tichete cadou</t>
  </si>
  <si>
    <t>Reclamă şi publicitate</t>
  </si>
  <si>
    <t>Prime de asigurare non-viaţă</t>
  </si>
  <si>
    <t>Chirii</t>
  </si>
  <si>
    <t>Executarea silită a creanţelor bugetare</t>
  </si>
  <si>
    <t xml:space="preserve">Alte cheltuieli cu bunuri şi servicii </t>
  </si>
  <si>
    <t>TITLUL III DOBÂNZI</t>
  </si>
  <si>
    <t>Alte dobânzi</t>
  </si>
  <si>
    <t>Dobânzi la operaţiunile de leasing</t>
  </si>
  <si>
    <t>56,10</t>
  </si>
  <si>
    <t>TITLUL VIII PROIECTE CU FINANTARE DIN FONDURI EXTERNE NERAMBULSABILE POSTADERARE</t>
  </si>
  <si>
    <t>TITLUL IX ASISTENTA SOCIALA</t>
  </si>
  <si>
    <t>Asigurari sociale</t>
  </si>
  <si>
    <t>Ajutoare sociale</t>
  </si>
  <si>
    <t>Ajutoare sociale in numerar</t>
  </si>
  <si>
    <t>Ajutoare sociale in natura</t>
  </si>
  <si>
    <t>Tichete de cresa</t>
  </si>
  <si>
    <t>Tichete cadou acordate pentru cheltuieli sociale</t>
  </si>
  <si>
    <t xml:space="preserve"> CHELTUIELI DE CAPITAL</t>
  </si>
  <si>
    <t xml:space="preserve"> TITLUL X ACTIVE NEFINANCIARE</t>
  </si>
  <si>
    <t>Construcţii</t>
  </si>
  <si>
    <t>Maşini, echipamente si mijloace de transport</t>
  </si>
  <si>
    <t>Mobilier, aparatură, birotica si alte active corporale</t>
  </si>
  <si>
    <t>Alte active fixe</t>
  </si>
  <si>
    <t>Reparaţii capitale aferente activelor fixe</t>
  </si>
  <si>
    <t>din Total Cheltuieli de capital, CHELTUIELI PENTRU FONDUL DE DEZVOLTARE</t>
  </si>
  <si>
    <t>Mobilier, aparatura birotica şi alte active corporale</t>
  </si>
  <si>
    <t>Din cheltuieli totale:</t>
  </si>
  <si>
    <t>Subcap</t>
  </si>
  <si>
    <t>66.10</t>
  </si>
  <si>
    <t>SĂNĂTATE</t>
  </si>
  <si>
    <t>Servicii medicale ambulator</t>
  </si>
  <si>
    <t>Asistenţă medicală pentru specialitaţi clinice</t>
  </si>
  <si>
    <t>Alte servicii medicale ambulatoriu</t>
  </si>
  <si>
    <t>Servicii de urgenţă prespitaliceşti şi transport sanitar</t>
  </si>
  <si>
    <t>Servicii medicale  in unitaţi sanitare cu paturi</t>
  </si>
  <si>
    <t>Spitale generale</t>
  </si>
  <si>
    <t>Sanatorii balneare şi de recuperare</t>
  </si>
  <si>
    <t>Cercetare aplicativă si dezvoltare experimentală in sănătate</t>
  </si>
  <si>
    <t>Alte cheltuieli in domeniul sanataţii</t>
  </si>
  <si>
    <t>Activitati de ergoterapie in unitaţi sanitare</t>
  </si>
  <si>
    <t>Alte instituţii si acţiuni sanitare</t>
  </si>
  <si>
    <t>II.1. CHELTUIELI DIN VENITURI PROPRII (altele decât subvenţiile)</t>
  </si>
  <si>
    <t>I. CHELTUIELI CURENTE</t>
  </si>
  <si>
    <t xml:space="preserve">  TITLUL I CHELTUIELI DE PERSONAL</t>
  </si>
  <si>
    <t>Prima de vacanţă</t>
  </si>
  <si>
    <t>Tichete de masa</t>
  </si>
  <si>
    <t>Norme de hrana</t>
  </si>
  <si>
    <t>Locuinţă de serviciu folosită de salariat si familia sa</t>
  </si>
  <si>
    <t>Transportul la şi de la locul de muncă</t>
  </si>
  <si>
    <t>Contribuţii de asigurări pt accidente de munca şi boli profes.</t>
  </si>
  <si>
    <t xml:space="preserve"> TITLUL II BUNURI  ŞI SERVICII</t>
  </si>
  <si>
    <t>Alte bunuri si servicii pentru întreţinere si funcţionare</t>
  </si>
  <si>
    <t>Deplasări interne, detaşari, transferări</t>
  </si>
  <si>
    <t>Carţi, publicaţii si materiale documentare</t>
  </si>
  <si>
    <t>Consultanţă si expertiză</t>
  </si>
  <si>
    <t xml:space="preserve">Alte active fixe </t>
  </si>
  <si>
    <t>DIN CHELTUIELI TOTALE:</t>
  </si>
  <si>
    <t>Asistenţa medicală pentru specialitaţi clinice</t>
  </si>
  <si>
    <t>Alte servicii medicale ambulatorii</t>
  </si>
  <si>
    <t>Asistenţă medicală in unităţi sanitare cu paturi</t>
  </si>
  <si>
    <t>Cercetare aplicativă şi dezvoltare experimentală in sănătate</t>
  </si>
  <si>
    <t>Alte cheltuieli in domeniul sănătaţii</t>
  </si>
  <si>
    <t>Activitaţi de ergoterapie in unitaţi medico-sanitare</t>
  </si>
  <si>
    <t>Alte instituţii şi acţiuni sanitare</t>
  </si>
  <si>
    <t>**) II. 2. CHELTUIELI DIN SUBVENŢII DE LA BUGETUL DE STAT***</t>
  </si>
  <si>
    <t>01.  CHELTUIELI CURENTE</t>
  </si>
  <si>
    <t xml:space="preserve">   TITLUL I CHELTUIELI DE PERSONAL</t>
  </si>
  <si>
    <t xml:space="preserve">   TITLUL II BUNURI ŞI SERVICII</t>
  </si>
  <si>
    <t xml:space="preserve">   TITLUL 70 CHELTUIELI DE CAPITAL</t>
  </si>
  <si>
    <t>Asistenţă medicală in unitaţi sanitare cu paturi</t>
  </si>
  <si>
    <t>Cercetare aplicativa si dezvoltare experimentala in sanatate</t>
  </si>
  <si>
    <t>Alte cheltuieli in domeniul sanatatii</t>
  </si>
  <si>
    <t>Alte institutii si actiuni sanitare</t>
  </si>
  <si>
    <t>II.3. CHELTUIELI DIN SUBVENŢII DE LA BUGETUL LOCAL ***</t>
  </si>
  <si>
    <t xml:space="preserve">  TITLUL II BUNURI ŞI SERVICII</t>
  </si>
  <si>
    <t>SANATATE</t>
  </si>
  <si>
    <t>Sanatorii balneare si de recuperare</t>
  </si>
  <si>
    <t xml:space="preserve"> ***) II.4. CHELTUIELIDIN SUME ALOCATE DIN BUGETUL CONSTITUIT DIN CONTRIBUŢIILE CU PRODUCEREA, IMPORTUL ŞI PUBLICITATEA PENTRU PRODUSE DIN TUTUN ŞI ALCOOL ***</t>
  </si>
  <si>
    <t xml:space="preserve">  TITLUL II BUNURI SI SERVICII</t>
  </si>
  <si>
    <t xml:space="preserve"> Excedent din anul curent</t>
  </si>
  <si>
    <t xml:space="preserve"> Deficit din anul curent</t>
  </si>
  <si>
    <t xml:space="preserve"> Excedent  din anul precedent </t>
  </si>
  <si>
    <t>*)  se includ si actele aditionale la contractele incheiate cu casele de asigurari de sanatate</t>
  </si>
  <si>
    <t>**) se detaliaza pe surse</t>
  </si>
  <si>
    <t>***)  se detaliaza pe structura clasificatiei bugetare</t>
  </si>
  <si>
    <t>Nota</t>
  </si>
  <si>
    <t>Veniturile din cercetare sunt cele prevazute in contracte cu terte persoane fizice si juridice, conform legii;</t>
  </si>
  <si>
    <t>Sumele aferente programelor de sanatate se defalca pe fiecare program, subprogram sau actiune sanitara conform clasificatiei bugetare;</t>
  </si>
  <si>
    <t>Manager</t>
  </si>
  <si>
    <t>Director financiar- contabil</t>
  </si>
  <si>
    <t>As.Univ.Dr.Noditi Gheorghe</t>
  </si>
  <si>
    <t>Ing.Ec.Saracan Maria</t>
  </si>
  <si>
    <t>Sef serviciu financiar- contabil</t>
  </si>
  <si>
    <t>Ec.Sturza Mariana</t>
  </si>
  <si>
    <t xml:space="preserve">    *) Se includ şi actele adiţionale la contractele încheiate cu casele de asigurări de sănătate.</t>
  </si>
  <si>
    <t xml:space="preserve">   **) Se cuprind sume alocate de MS de la bugetul de stat, pe destinatii, pentru unitatile sanitare care sunt in reteaua MS </t>
  </si>
  <si>
    <t xml:space="preserve">   ***) Se cuprind sumele alocate de MS din venituri proprii(accize), pe destinatii, pentru unitatile care sunt in reteaua MS.</t>
  </si>
  <si>
    <t xml:space="preserve">    NOTĂ:</t>
  </si>
  <si>
    <t xml:space="preserve">    Veniturile din cercetare sunt cele prevăzute în contracte cu terţe persoane fizice şi juridice, conform legii;</t>
  </si>
  <si>
    <t xml:space="preserve">    Sumele aferente programelor de sănătate se defalcă pe fiecare program, subprogram sau acţiune sanitară conform clasificaţiei</t>
  </si>
  <si>
    <t xml:space="preserve">    bugetare.</t>
  </si>
  <si>
    <t>l. FINANTARE CJAS</t>
  </si>
  <si>
    <t>Servicii spitalicesti</t>
  </si>
  <si>
    <t>Programe</t>
  </si>
  <si>
    <t>Dializa</t>
  </si>
  <si>
    <t>Ambulator</t>
  </si>
  <si>
    <t>TOTAL VENITURI CJAS</t>
  </si>
  <si>
    <t>ll. Venituri proprii</t>
  </si>
  <si>
    <t>lll.Fonduri europene</t>
  </si>
  <si>
    <t>Sursa de finantare</t>
  </si>
  <si>
    <t>Trim l</t>
  </si>
  <si>
    <t>Trim ll</t>
  </si>
  <si>
    <t>Trim lll</t>
  </si>
  <si>
    <t>Trim lV</t>
  </si>
  <si>
    <t>TOTAL CHELTUIELI ( din Vp altele decat subventiile)</t>
  </si>
  <si>
    <t>Alte venituri din prestări de servicii şi alte activităţi</t>
  </si>
  <si>
    <t>TOTAL Venituri proprii ll.</t>
  </si>
  <si>
    <t>Total venituri proprii</t>
  </si>
  <si>
    <t xml:space="preserve">TOTAL CHELTUIELI </t>
  </si>
  <si>
    <t>INSTITUŢIA SANITARĂ PUBLICĂ : Spitalul Clinic Jud de Urgenta Timisoara</t>
  </si>
  <si>
    <t>Intocmit</t>
  </si>
  <si>
    <t>Spitalul Clinic Jud de Urgenta Timisoara</t>
  </si>
  <si>
    <t xml:space="preserve">                  PE ANUL  2011</t>
  </si>
  <si>
    <t>An 2012</t>
  </si>
  <si>
    <t xml:space="preserve">                                                            pentru anul 2012</t>
  </si>
  <si>
    <t>pentru anul 2012</t>
  </si>
  <si>
    <t>Sold initial, din care :</t>
  </si>
  <si>
    <t>Venituri proprii ( CJAS, Ergoterapie, sponsoriz )</t>
  </si>
  <si>
    <t>Proiecte UE</t>
  </si>
  <si>
    <t>NOTA DE PREZENTARE   -  BVC 2012</t>
  </si>
  <si>
    <t xml:space="preserve">Total servicii pentru calcul procent cheltuieli personal </t>
  </si>
  <si>
    <t>Total cheltuieli de personal din BVC</t>
  </si>
  <si>
    <t>% cheltuieli de personal</t>
  </si>
  <si>
    <t>ORDONATOR DE CREDITE IERARHIC SUPERIOR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</si>
</sst>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  <numFmt numFmtId="173" formatCode="#,##0.000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24" borderId="0" xfId="56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/>
    </xf>
    <xf numFmtId="0" fontId="4" fillId="24" borderId="0" xfId="56" applyNumberFormat="1" applyFont="1" applyFill="1" applyBorder="1" applyAlignment="1">
      <alignment horizontal="justify"/>
      <protection/>
    </xf>
    <xf numFmtId="0" fontId="4" fillId="24" borderId="0" xfId="56" applyNumberFormat="1" applyFont="1" applyFill="1" applyBorder="1" applyAlignment="1">
      <alignment horizontal="center"/>
      <protection/>
    </xf>
    <xf numFmtId="0" fontId="4" fillId="24" borderId="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/>
    </xf>
    <xf numFmtId="0" fontId="1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24" borderId="0" xfId="0" applyNumberFormat="1" applyFont="1" applyFill="1" applyBorder="1" applyAlignment="1">
      <alignment/>
    </xf>
    <xf numFmtId="0" fontId="4" fillId="24" borderId="0" xfId="42" applyNumberFormat="1" applyFont="1" applyFill="1" applyBorder="1" applyAlignment="1" applyProtection="1">
      <alignment/>
      <protection/>
    </xf>
    <xf numFmtId="0" fontId="1" fillId="24" borderId="0" xfId="42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24" borderId="0" xfId="0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0" xfId="0" applyNumberFormat="1" applyFont="1" applyFill="1" applyBorder="1" applyAlignment="1">
      <alignment/>
    </xf>
    <xf numFmtId="0" fontId="7" fillId="24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0" fillId="0" borderId="0" xfId="42" applyFont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1" xfId="42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4" borderId="21" xfId="0" applyFont="1" applyFill="1" applyBorder="1" applyAlignment="1">
      <alignment/>
    </xf>
    <xf numFmtId="43" fontId="0" fillId="0" borderId="21" xfId="42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21" xfId="0" applyFont="1" applyFill="1" applyBorder="1" applyAlignment="1">
      <alignment/>
    </xf>
    <xf numFmtId="2" fontId="0" fillId="4" borderId="21" xfId="0" applyNumberFormat="1" applyFont="1" applyFill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4" fontId="0" fillId="4" borderId="21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4" borderId="27" xfId="0" applyFont="1" applyFill="1" applyBorder="1" applyAlignment="1">
      <alignment/>
    </xf>
    <xf numFmtId="171" fontId="1" fillId="0" borderId="0" xfId="42" applyFont="1" applyAlignment="1">
      <alignment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24" borderId="28" xfId="0" applyFont="1" applyFill="1" applyBorder="1" applyAlignment="1">
      <alignment/>
    </xf>
    <xf numFmtId="0" fontId="0" fillId="24" borderId="28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0" fontId="1" fillId="24" borderId="29" xfId="0" applyFont="1" applyFill="1" applyBorder="1" applyAlignment="1">
      <alignment/>
    </xf>
    <xf numFmtId="0" fontId="1" fillId="24" borderId="29" xfId="0" applyNumberFormat="1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30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0" fillId="24" borderId="30" xfId="0" applyNumberFormat="1" applyFill="1" applyBorder="1" applyAlignment="1">
      <alignment horizontal="left"/>
    </xf>
    <xf numFmtId="4" fontId="0" fillId="4" borderId="21" xfId="0" applyNumberFormat="1" applyFont="1" applyFill="1" applyBorder="1" applyAlignment="1">
      <alignment wrapText="1"/>
    </xf>
    <xf numFmtId="2" fontId="0" fillId="4" borderId="21" xfId="42" applyNumberFormat="1" applyFont="1" applyFill="1" applyBorder="1" applyAlignment="1">
      <alignment/>
    </xf>
    <xf numFmtId="0" fontId="0" fillId="24" borderId="31" xfId="0" applyFont="1" applyFill="1" applyBorder="1" applyAlignment="1">
      <alignment horizontal="center"/>
    </xf>
    <xf numFmtId="0" fontId="0" fillId="24" borderId="31" xfId="0" applyNumberFormat="1" applyFont="1" applyFill="1" applyBorder="1" applyAlignment="1">
      <alignment horizontal="left"/>
    </xf>
    <xf numFmtId="0" fontId="0" fillId="24" borderId="21" xfId="0" applyFont="1" applyFill="1" applyBorder="1" applyAlignment="1">
      <alignment horizontal="center"/>
    </xf>
    <xf numFmtId="0" fontId="6" fillId="24" borderId="21" xfId="0" applyNumberFormat="1" applyFont="1" applyFill="1" applyBorder="1" applyAlignment="1">
      <alignment horizontal="left"/>
    </xf>
    <xf numFmtId="0" fontId="0" fillId="25" borderId="21" xfId="0" applyNumberFormat="1" applyFont="1" applyFill="1" applyBorder="1" applyAlignment="1">
      <alignment horizontal="right"/>
    </xf>
    <xf numFmtId="4" fontId="0" fillId="26" borderId="21" xfId="0" applyNumberFormat="1" applyFont="1" applyFill="1" applyBorder="1" applyAlignment="1">
      <alignment/>
    </xf>
    <xf numFmtId="0" fontId="0" fillId="24" borderId="21" xfId="0" applyNumberForma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Border="1" applyAlignment="1">
      <alignment/>
    </xf>
    <xf numFmtId="0" fontId="0" fillId="24" borderId="21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NumberFormat="1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left"/>
    </xf>
    <xf numFmtId="171" fontId="0" fillId="27" borderId="0" xfId="42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 quotePrefix="1">
      <alignment horizontal="center"/>
    </xf>
    <xf numFmtId="4" fontId="1" fillId="0" borderId="32" xfId="0" applyNumberFormat="1" applyFont="1" applyBorder="1" applyAlignment="1">
      <alignment/>
    </xf>
    <xf numFmtId="0" fontId="6" fillId="24" borderId="0" xfId="0" applyNumberFormat="1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right"/>
    </xf>
    <xf numFmtId="0" fontId="0" fillId="26" borderId="0" xfId="0" applyFont="1" applyFill="1" applyBorder="1" applyAlignment="1">
      <alignment/>
    </xf>
    <xf numFmtId="0" fontId="0" fillId="0" borderId="21" xfId="0" applyFont="1" applyBorder="1" applyAlignment="1" quotePrefix="1">
      <alignment horizontal="center"/>
    </xf>
    <xf numFmtId="4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21" xfId="0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21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center"/>
    </xf>
    <xf numFmtId="4" fontId="0" fillId="26" borderId="0" xfId="0" applyNumberFormat="1" applyFill="1" applyAlignment="1">
      <alignment/>
    </xf>
    <xf numFmtId="0" fontId="0" fillId="26" borderId="0" xfId="0" applyFill="1" applyAlignment="1">
      <alignment/>
    </xf>
    <xf numFmtId="0" fontId="1" fillId="26" borderId="21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26" borderId="21" xfId="0" applyFont="1" applyFill="1" applyBorder="1" applyAlignment="1" quotePrefix="1">
      <alignment horizontal="center"/>
    </xf>
    <xf numFmtId="0" fontId="0" fillId="26" borderId="21" xfId="0" applyFont="1" applyFill="1" applyBorder="1" applyAlignment="1">
      <alignment/>
    </xf>
    <xf numFmtId="4" fontId="0" fillId="26" borderId="33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" fontId="10" fillId="26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" fillId="0" borderId="21" xfId="0" applyFont="1" applyBorder="1" applyAlignment="1">
      <alignment wrapText="1"/>
    </xf>
    <xf numFmtId="10" fontId="0" fillId="26" borderId="0" xfId="0" applyNumberFormat="1" applyFill="1" applyAlignment="1">
      <alignment/>
    </xf>
    <xf numFmtId="0" fontId="12" fillId="0" borderId="0" xfId="0" applyFont="1" applyAlignment="1">
      <alignment/>
    </xf>
    <xf numFmtId="4" fontId="1" fillId="26" borderId="33" xfId="0" applyNumberFormat="1" applyFont="1" applyFill="1" applyBorder="1" applyAlignment="1">
      <alignment/>
    </xf>
    <xf numFmtId="0" fontId="12" fillId="0" borderId="34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4" fontId="12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4" fontId="12" fillId="0" borderId="0" xfId="0" applyNumberFormat="1" applyFont="1" applyBorder="1" applyAlignment="1" quotePrefix="1">
      <alignment/>
    </xf>
    <xf numFmtId="3" fontId="12" fillId="0" borderId="0" xfId="0" applyNumberFormat="1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vertical="top" wrapText="1"/>
    </xf>
    <xf numFmtId="0" fontId="1" fillId="28" borderId="21" xfId="0" applyFont="1" applyFill="1" applyBorder="1" applyAlignment="1">
      <alignment horizontal="center"/>
    </xf>
    <xf numFmtId="0" fontId="0" fillId="28" borderId="21" xfId="0" applyFont="1" applyFill="1" applyBorder="1" applyAlignment="1">
      <alignment horizontal="center"/>
    </xf>
    <xf numFmtId="0" fontId="1" fillId="28" borderId="21" xfId="0" applyFont="1" applyFill="1" applyBorder="1" applyAlignment="1">
      <alignment/>
    </xf>
    <xf numFmtId="4" fontId="1" fillId="28" borderId="21" xfId="0" applyNumberFormat="1" applyFont="1" applyFill="1" applyBorder="1" applyAlignment="1">
      <alignment/>
    </xf>
    <xf numFmtId="4" fontId="0" fillId="28" borderId="21" xfId="0" applyNumberFormat="1" applyFont="1" applyFill="1" applyBorder="1" applyAlignment="1">
      <alignment/>
    </xf>
    <xf numFmtId="0" fontId="1" fillId="28" borderId="21" xfId="0" applyFont="1" applyFill="1" applyBorder="1" applyAlignment="1" quotePrefix="1">
      <alignment horizontal="center"/>
    </xf>
    <xf numFmtId="0" fontId="0" fillId="28" borderId="21" xfId="0" applyFont="1" applyFill="1" applyBorder="1" applyAlignment="1" quotePrefix="1">
      <alignment horizontal="center"/>
    </xf>
    <xf numFmtId="0" fontId="0" fillId="28" borderId="21" xfId="0" applyFont="1" applyFill="1" applyBorder="1" applyAlignment="1">
      <alignment/>
    </xf>
    <xf numFmtId="49" fontId="1" fillId="28" borderId="21" xfId="0" applyNumberFormat="1" applyFont="1" applyFill="1" applyBorder="1" applyAlignment="1">
      <alignment horizontal="center"/>
    </xf>
    <xf numFmtId="0" fontId="1" fillId="28" borderId="21" xfId="0" applyFont="1" applyFill="1" applyBorder="1" applyAlignment="1">
      <alignment wrapText="1"/>
    </xf>
    <xf numFmtId="4" fontId="0" fillId="28" borderId="21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3" fontId="14" fillId="0" borderId="0" xfId="0" applyNumberFormat="1" applyFont="1" applyAlignment="1">
      <alignment/>
    </xf>
    <xf numFmtId="4" fontId="1" fillId="4" borderId="21" xfId="0" applyNumberFormat="1" applyFont="1" applyFill="1" applyBorder="1" applyAlignment="1">
      <alignment/>
    </xf>
    <xf numFmtId="4" fontId="1" fillId="4" borderId="21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4" borderId="21" xfId="0" applyNumberFormat="1" applyFont="1" applyFill="1" applyBorder="1" applyAlignment="1">
      <alignment/>
    </xf>
    <xf numFmtId="4" fontId="0" fillId="4" borderId="38" xfId="0" applyNumberFormat="1" applyFont="1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4" fontId="1" fillId="26" borderId="21" xfId="0" applyNumberFormat="1" applyFont="1" applyFill="1" applyBorder="1" applyAlignment="1">
      <alignment/>
    </xf>
    <xf numFmtId="2" fontId="1" fillId="4" borderId="21" xfId="0" applyNumberFormat="1" applyFont="1" applyFill="1" applyBorder="1" applyAlignment="1">
      <alignment/>
    </xf>
    <xf numFmtId="4" fontId="10" fillId="4" borderId="21" xfId="0" applyNumberFormat="1" applyFont="1" applyFill="1" applyBorder="1" applyAlignment="1">
      <alignment/>
    </xf>
    <xf numFmtId="4" fontId="1" fillId="26" borderId="21" xfId="0" applyNumberFormat="1" applyFont="1" applyFill="1" applyBorder="1" applyAlignment="1">
      <alignment/>
    </xf>
    <xf numFmtId="0" fontId="13" fillId="0" borderId="21" xfId="0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2" fontId="0" fillId="4" borderId="21" xfId="0" applyNumberFormat="1" applyFont="1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" fontId="2" fillId="4" borderId="21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4" fontId="1" fillId="4" borderId="37" xfId="0" applyNumberFormat="1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26" borderId="0" xfId="0" applyFont="1" applyFill="1" applyAlignment="1">
      <alignment horizontal="right"/>
    </xf>
    <xf numFmtId="4" fontId="1" fillId="26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" fontId="11" fillId="26" borderId="0" xfId="0" applyNumberFormat="1" applyFont="1" applyFill="1" applyAlignment="1">
      <alignment/>
    </xf>
    <xf numFmtId="0" fontId="1" fillId="26" borderId="0" xfId="0" applyFont="1" applyFill="1" applyAlignment="1">
      <alignment/>
    </xf>
    <xf numFmtId="3" fontId="1" fillId="26" borderId="0" xfId="0" applyNumberFormat="1" applyFont="1" applyFill="1" applyAlignment="1">
      <alignment/>
    </xf>
    <xf numFmtId="4" fontId="11" fillId="26" borderId="0" xfId="0" applyNumberFormat="1" applyFont="1" applyFill="1" applyAlignment="1">
      <alignment/>
    </xf>
    <xf numFmtId="0" fontId="10" fillId="26" borderId="0" xfId="0" applyFont="1" applyFill="1" applyAlignment="1">
      <alignment horizontal="left"/>
    </xf>
    <xf numFmtId="0" fontId="11" fillId="26" borderId="0" xfId="0" applyFont="1" applyFill="1" applyAlignment="1">
      <alignment horizontal="center"/>
    </xf>
    <xf numFmtId="3" fontId="11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/>
    </xf>
    <xf numFmtId="43" fontId="11" fillId="26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4" borderId="21" xfId="55" applyNumberFormat="1" applyFont="1" applyFill="1" applyBorder="1">
      <alignment/>
      <protection/>
    </xf>
    <xf numFmtId="2" fontId="0" fillId="4" borderId="21" xfId="55" applyNumberFormat="1" applyFont="1" applyFill="1" applyBorder="1">
      <alignment/>
      <protection/>
    </xf>
    <xf numFmtId="0" fontId="1" fillId="24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Alignment="1">
      <alignment horizontal="center"/>
    </xf>
    <xf numFmtId="0" fontId="16" fillId="0" borderId="0" xfId="0" applyFont="1" applyAlignment="1">
      <alignment/>
    </xf>
    <xf numFmtId="4" fontId="0" fillId="26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26" borderId="0" xfId="0" applyFont="1" applyFill="1" applyAlignment="1">
      <alignment/>
    </xf>
    <xf numFmtId="3" fontId="1" fillId="26" borderId="0" xfId="0" applyNumberFormat="1" applyFont="1" applyFill="1" applyAlignment="1">
      <alignment/>
    </xf>
    <xf numFmtId="4" fontId="1" fillId="26" borderId="0" xfId="0" applyNumberFormat="1" applyFont="1" applyFill="1" applyAlignment="1">
      <alignment/>
    </xf>
    <xf numFmtId="0" fontId="18" fillId="0" borderId="0" xfId="0" applyFont="1" applyAlignment="1">
      <alignment/>
    </xf>
    <xf numFmtId="3" fontId="0" fillId="26" borderId="0" xfId="0" applyNumberFormat="1" applyFont="1" applyFill="1" applyAlignment="1">
      <alignment/>
    </xf>
    <xf numFmtId="173" fontId="0" fillId="26" borderId="0" xfId="0" applyNumberFormat="1" applyFont="1" applyFill="1" applyAlignment="1">
      <alignment/>
    </xf>
    <xf numFmtId="4" fontId="11" fillId="26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0" fontId="0" fillId="26" borderId="21" xfId="0" applyFont="1" applyFill="1" applyBorder="1" applyAlignment="1">
      <alignment horizontal="center"/>
    </xf>
    <xf numFmtId="0" fontId="1" fillId="26" borderId="21" xfId="0" applyFont="1" applyFill="1" applyBorder="1" applyAlignment="1">
      <alignment/>
    </xf>
    <xf numFmtId="0" fontId="1" fillId="26" borderId="21" xfId="0" applyFont="1" applyFill="1" applyBorder="1" applyAlignment="1" quotePrefix="1">
      <alignment horizontal="center"/>
    </xf>
    <xf numFmtId="0" fontId="0" fillId="26" borderId="21" xfId="0" applyFont="1" applyFill="1" applyBorder="1" applyAlignment="1">
      <alignment/>
    </xf>
    <xf numFmtId="4" fontId="1" fillId="26" borderId="21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171" fontId="0" fillId="24" borderId="30" xfId="42" applyFont="1" applyFill="1" applyBorder="1" applyAlignment="1">
      <alignment horizontal="right"/>
    </xf>
    <xf numFmtId="171" fontId="0" fillId="29" borderId="30" xfId="42" applyFont="1" applyFill="1" applyBorder="1" applyAlignment="1">
      <alignment horizontal="right"/>
    </xf>
    <xf numFmtId="0" fontId="0" fillId="4" borderId="21" xfId="0" applyFont="1" applyFill="1" applyBorder="1" applyAlignment="1">
      <alignment horizontal="right"/>
    </xf>
    <xf numFmtId="171" fontId="0" fillId="29" borderId="31" xfId="42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38" xfId="0" applyNumberFormat="1" applyFont="1" applyBorder="1" applyAlignment="1">
      <alignment/>
    </xf>
    <xf numFmtId="4" fontId="0" fillId="26" borderId="38" xfId="0" applyNumberFormat="1" applyFont="1" applyFill="1" applyBorder="1" applyAlignment="1">
      <alignment/>
    </xf>
    <xf numFmtId="4" fontId="1" fillId="26" borderId="38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38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1" fillId="28" borderId="38" xfId="0" applyNumberFormat="1" applyFont="1" applyFill="1" applyBorder="1" applyAlignment="1">
      <alignment/>
    </xf>
    <xf numFmtId="4" fontId="0" fillId="28" borderId="38" xfId="0" applyNumberFormat="1" applyFont="1" applyFill="1" applyBorder="1" applyAlignment="1">
      <alignment/>
    </xf>
    <xf numFmtId="4" fontId="0" fillId="28" borderId="38" xfId="0" applyNumberFormat="1" applyFont="1" applyFill="1" applyBorder="1" applyAlignment="1">
      <alignment/>
    </xf>
    <xf numFmtId="4" fontId="1" fillId="4" borderId="38" xfId="0" applyNumberFormat="1" applyFont="1" applyFill="1" applyBorder="1" applyAlignment="1">
      <alignment/>
    </xf>
    <xf numFmtId="2" fontId="1" fillId="0" borderId="38" xfId="0" applyNumberFormat="1" applyFont="1" applyBorder="1" applyAlignment="1">
      <alignment/>
    </xf>
    <xf numFmtId="2" fontId="0" fillId="4" borderId="38" xfId="55" applyNumberFormat="1" applyFont="1" applyFill="1" applyBorder="1">
      <alignment/>
      <protection/>
    </xf>
    <xf numFmtId="2" fontId="0" fillId="4" borderId="38" xfId="0" applyNumberFormat="1" applyFont="1" applyFill="1" applyBorder="1" applyAlignment="1">
      <alignment/>
    </xf>
    <xf numFmtId="4" fontId="0" fillId="4" borderId="38" xfId="55" applyNumberFormat="1" applyFont="1" applyFill="1" applyBorder="1">
      <alignment/>
      <protection/>
    </xf>
    <xf numFmtId="2" fontId="1" fillId="4" borderId="38" xfId="0" applyNumberFormat="1" applyFont="1" applyFill="1" applyBorder="1" applyAlignment="1">
      <alignment/>
    </xf>
    <xf numFmtId="4" fontId="10" fillId="4" borderId="38" xfId="0" applyNumberFormat="1" applyFont="1" applyFill="1" applyBorder="1" applyAlignment="1">
      <alignment/>
    </xf>
    <xf numFmtId="4" fontId="2" fillId="4" borderId="38" xfId="0" applyNumberFormat="1" applyFont="1" applyFill="1" applyBorder="1" applyAlignment="1">
      <alignment/>
    </xf>
    <xf numFmtId="4" fontId="1" fillId="4" borderId="39" xfId="0" applyNumberFormat="1" applyFont="1" applyFill="1" applyBorder="1" applyAlignment="1">
      <alignment/>
    </xf>
    <xf numFmtId="4" fontId="0" fillId="26" borderId="0" xfId="0" applyNumberFormat="1" applyFont="1" applyFill="1" applyBorder="1" applyAlignment="1">
      <alignment/>
    </xf>
    <xf numFmtId="4" fontId="1" fillId="26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2" fontId="0" fillId="0" borderId="21" xfId="42" applyNumberFormat="1" applyFont="1" applyBorder="1" applyAlignment="1">
      <alignment/>
    </xf>
    <xf numFmtId="2" fontId="0" fillId="4" borderId="21" xfId="0" applyNumberFormat="1" applyFill="1" applyBorder="1" applyAlignment="1">
      <alignment/>
    </xf>
    <xf numFmtId="43" fontId="0" fillId="4" borderId="21" xfId="42" applyNumberFormat="1" applyFont="1" applyFill="1" applyBorder="1" applyAlignment="1">
      <alignment horizontal="right"/>
    </xf>
    <xf numFmtId="43" fontId="0" fillId="4" borderId="21" xfId="0" applyNumberFormat="1" applyFont="1" applyFill="1" applyBorder="1" applyAlignment="1">
      <alignment horizontal="right"/>
    </xf>
    <xf numFmtId="2" fontId="0" fillId="4" borderId="21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4" fontId="0" fillId="26" borderId="2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38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4" borderId="40" xfId="0" applyNumberFormat="1" applyFont="1" applyFill="1" applyBorder="1" applyAlignment="1">
      <alignment/>
    </xf>
    <xf numFmtId="4" fontId="0" fillId="4" borderId="21" xfId="0" applyNumberFormat="1" applyFont="1" applyFill="1" applyBorder="1" applyAlignment="1">
      <alignment/>
    </xf>
    <xf numFmtId="0" fontId="0" fillId="4" borderId="15" xfId="0" applyFont="1" applyFill="1" applyBorder="1" applyAlignment="1">
      <alignment horizontal="right"/>
    </xf>
    <xf numFmtId="4" fontId="0" fillId="4" borderId="21" xfId="0" applyNumberFormat="1" applyFill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1" xfId="0" applyFont="1" applyFill="1" applyBorder="1" applyAlignment="1">
      <alignment wrapText="1"/>
    </xf>
    <xf numFmtId="0" fontId="0" fillId="26" borderId="21" xfId="0" applyFont="1" applyFill="1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" xfId="55"/>
    <cellStyle name="Normal_macheta finante EFORIE NOR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8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6.57421875" style="0" customWidth="1"/>
    <col min="4" max="4" width="5.00390625" style="0" customWidth="1"/>
    <col min="5" max="5" width="51.28125" style="0" customWidth="1"/>
    <col min="6" max="6" width="12.28125" style="0" customWidth="1"/>
    <col min="7" max="7" width="10.28125" style="0" customWidth="1"/>
    <col min="8" max="8" width="11.7109375" style="0" customWidth="1"/>
    <col min="9" max="9" width="9.8515625" style="0" customWidth="1"/>
    <col min="10" max="10" width="8.8515625" style="0" customWidth="1"/>
    <col min="11" max="11" width="11.57421875" style="0" bestFit="1" customWidth="1"/>
    <col min="12" max="12" width="12.421875" style="0" customWidth="1"/>
    <col min="13" max="13" width="43.8515625" style="0" customWidth="1"/>
    <col min="14" max="14" width="11.28125" style="0" bestFit="1" customWidth="1"/>
    <col min="15" max="15" width="10.57421875" style="0" customWidth="1"/>
    <col min="16" max="16" width="9.28125" style="0" bestFit="1" customWidth="1"/>
    <col min="17" max="17" width="10.28125" style="0" customWidth="1"/>
    <col min="18" max="18" width="9.00390625" style="0" customWidth="1"/>
    <col min="19" max="19" width="45.57421875" style="0" customWidth="1"/>
    <col min="20" max="20" width="10.57421875" style="0" customWidth="1"/>
    <col min="21" max="21" width="12.7109375" style="0" customWidth="1"/>
    <col min="22" max="23" width="9.28125" style="0" bestFit="1" customWidth="1"/>
    <col min="24" max="24" width="9.8515625" style="0" bestFit="1" customWidth="1"/>
    <col min="25" max="25" width="13.00390625" style="0" customWidth="1"/>
    <col min="31" max="31" width="55.57421875" style="0" customWidth="1"/>
    <col min="32" max="32" width="16.8515625" style="0" customWidth="1"/>
    <col min="33" max="33" width="10.57421875" style="0" customWidth="1"/>
    <col min="34" max="34" width="1.421875" style="0" customWidth="1"/>
    <col min="37" max="37" width="14.00390625" style="0" bestFit="1" customWidth="1"/>
    <col min="38" max="39" width="12.8515625" style="0" bestFit="1" customWidth="1"/>
  </cols>
  <sheetData>
    <row r="1" spans="1:35" ht="12.75">
      <c r="A1" s="239"/>
      <c r="B1" s="240"/>
      <c r="C1" s="240"/>
      <c r="D1" s="241"/>
      <c r="E1" s="241"/>
      <c r="F1" s="241"/>
      <c r="G1" s="241"/>
      <c r="H1" s="241"/>
      <c r="I1" s="241"/>
      <c r="J1" s="241"/>
      <c r="K1" s="241" t="s">
        <v>0</v>
      </c>
      <c r="O1" s="4" t="s">
        <v>336</v>
      </c>
      <c r="P1" s="5"/>
      <c r="Q1" s="6"/>
      <c r="R1" s="5"/>
      <c r="S1" s="7"/>
      <c r="T1" s="7"/>
      <c r="Y1" t="s">
        <v>2</v>
      </c>
      <c r="AC1" s="8"/>
      <c r="AD1" s="8"/>
      <c r="AE1" s="8"/>
      <c r="AF1" s="8"/>
      <c r="AG1" s="8"/>
      <c r="AH1" s="8"/>
      <c r="AI1" s="3"/>
    </row>
    <row r="2" spans="1:35" ht="15">
      <c r="A2" s="4" t="s">
        <v>336</v>
      </c>
      <c r="B2" s="2"/>
      <c r="C2" s="2"/>
      <c r="D2" s="3"/>
      <c r="E2" s="3"/>
      <c r="F2" s="3"/>
      <c r="G2" s="2" t="s">
        <v>3</v>
      </c>
      <c r="H2" s="3"/>
      <c r="I2" s="3"/>
      <c r="J2" s="3"/>
      <c r="K2" s="3"/>
      <c r="O2" s="9"/>
      <c r="P2" s="5"/>
      <c r="Q2" s="6"/>
      <c r="R2" s="5"/>
      <c r="V2" s="7" t="s">
        <v>4</v>
      </c>
      <c r="AC2" s="10"/>
      <c r="AD2" s="11" t="s">
        <v>5</v>
      </c>
      <c r="AE2" s="12"/>
      <c r="AF2" s="13" t="s">
        <v>6</v>
      </c>
      <c r="AG2" s="13"/>
      <c r="AH2" s="14"/>
      <c r="AI2" s="3"/>
    </row>
    <row r="3" spans="1:35" ht="15">
      <c r="A3" s="3"/>
      <c r="B3" s="1" t="s">
        <v>7</v>
      </c>
      <c r="C3" s="242"/>
      <c r="D3" s="243"/>
      <c r="E3" s="242"/>
      <c r="F3" s="2"/>
      <c r="G3" s="3" t="s">
        <v>350</v>
      </c>
      <c r="H3" s="3"/>
      <c r="I3" s="3"/>
      <c r="J3" s="3"/>
      <c r="K3" s="3"/>
      <c r="O3" s="3"/>
      <c r="P3" s="3" t="s">
        <v>7</v>
      </c>
      <c r="R3" s="15"/>
      <c r="S3" s="7" t="s">
        <v>8</v>
      </c>
      <c r="T3" s="7"/>
      <c r="AC3" s="16"/>
      <c r="AD3" s="4" t="s">
        <v>338</v>
      </c>
      <c r="AE3" s="17"/>
      <c r="AF3" s="18" t="s">
        <v>9</v>
      </c>
      <c r="AG3" s="19"/>
      <c r="AH3" s="20"/>
      <c r="AI3" s="3"/>
    </row>
    <row r="4" spans="1:35" ht="15">
      <c r="A4" s="3" t="s">
        <v>10</v>
      </c>
      <c r="B4" s="3"/>
      <c r="C4" s="242"/>
      <c r="D4" s="243"/>
      <c r="E4" s="243"/>
      <c r="F4" s="275"/>
      <c r="G4" s="275"/>
      <c r="H4" s="275"/>
      <c r="I4" s="275"/>
      <c r="J4" s="275"/>
      <c r="K4" s="275"/>
      <c r="O4" s="3" t="s">
        <v>10</v>
      </c>
      <c r="P4" s="3"/>
      <c r="R4" s="15"/>
      <c r="S4" s="15"/>
      <c r="T4" s="15"/>
      <c r="AC4" s="22"/>
      <c r="AD4" s="9"/>
      <c r="AE4" s="23"/>
      <c r="AF4" s="24" t="s">
        <v>11</v>
      </c>
      <c r="AG4" s="25"/>
      <c r="AH4" s="11"/>
      <c r="AI4" s="3"/>
    </row>
    <row r="5" spans="1:35" ht="15">
      <c r="A5" s="27"/>
      <c r="B5" s="2"/>
      <c r="C5" s="2"/>
      <c r="D5" s="29"/>
      <c r="E5" s="27" t="s">
        <v>12</v>
      </c>
      <c r="F5" s="276"/>
      <c r="G5" s="276"/>
      <c r="H5" s="276"/>
      <c r="I5" s="276"/>
      <c r="J5" s="276"/>
      <c r="K5" s="276"/>
      <c r="O5" s="26"/>
      <c r="P5" s="15"/>
      <c r="R5" s="15"/>
      <c r="AC5" s="22"/>
      <c r="AD5" s="3" t="s">
        <v>10</v>
      </c>
      <c r="AE5" s="3"/>
      <c r="AF5" s="3"/>
      <c r="AG5" s="3"/>
      <c r="AH5" s="11"/>
      <c r="AI5" s="3"/>
    </row>
    <row r="6" spans="1:35" ht="15.75">
      <c r="A6" s="1"/>
      <c r="B6" s="2"/>
      <c r="C6" s="2"/>
      <c r="D6" s="3"/>
      <c r="E6" s="7" t="s">
        <v>341</v>
      </c>
      <c r="F6" s="226"/>
      <c r="G6" s="225"/>
      <c r="H6" s="261"/>
      <c r="I6" s="261"/>
      <c r="J6" s="261"/>
      <c r="K6" s="261"/>
      <c r="O6" s="26"/>
      <c r="P6" s="15"/>
      <c r="R6" s="15"/>
      <c r="S6" s="30" t="s">
        <v>13</v>
      </c>
      <c r="T6" s="30"/>
      <c r="AC6" s="22"/>
      <c r="AD6" s="31"/>
      <c r="AE6" s="8"/>
      <c r="AF6" s="32"/>
      <c r="AG6" s="25"/>
      <c r="AH6" s="11"/>
      <c r="AI6" s="2"/>
    </row>
    <row r="7" spans="1:35" ht="16.5" thickBot="1">
      <c r="A7" s="33"/>
      <c r="B7" s="2"/>
      <c r="C7" s="2"/>
      <c r="D7" s="3"/>
      <c r="E7" s="28"/>
      <c r="F7" s="28"/>
      <c r="G7" s="3"/>
      <c r="H7" s="3"/>
      <c r="I7" s="3"/>
      <c r="J7" s="3"/>
      <c r="K7" s="3" t="s">
        <v>14</v>
      </c>
      <c r="O7" s="26"/>
      <c r="P7" s="15"/>
      <c r="R7" s="15"/>
      <c r="S7" s="15" t="s">
        <v>342</v>
      </c>
      <c r="T7" s="15"/>
      <c r="AC7" s="34"/>
      <c r="AD7" s="31"/>
      <c r="AE7" s="35"/>
      <c r="AF7" s="36"/>
      <c r="AG7" s="36"/>
      <c r="AH7" s="25"/>
      <c r="AI7" s="3"/>
    </row>
    <row r="8" spans="1:38" ht="26.25" thickBot="1">
      <c r="A8" s="37" t="s">
        <v>15</v>
      </c>
      <c r="B8" s="38" t="s">
        <v>16</v>
      </c>
      <c r="C8" s="38" t="s">
        <v>17</v>
      </c>
      <c r="D8" s="38" t="s">
        <v>18</v>
      </c>
      <c r="E8" s="38" t="s">
        <v>19</v>
      </c>
      <c r="F8" s="39" t="s">
        <v>20</v>
      </c>
      <c r="G8" s="39" t="s">
        <v>21</v>
      </c>
      <c r="H8" s="38" t="s">
        <v>22</v>
      </c>
      <c r="I8" s="38" t="s">
        <v>23</v>
      </c>
      <c r="J8" s="38" t="s">
        <v>24</v>
      </c>
      <c r="K8" s="40" t="s">
        <v>25</v>
      </c>
      <c r="M8" s="41"/>
      <c r="O8" s="26"/>
      <c r="P8" s="15"/>
      <c r="R8" s="15"/>
      <c r="Y8" t="s">
        <v>14</v>
      </c>
      <c r="AC8" s="34"/>
      <c r="AD8" s="25"/>
      <c r="AE8" s="36"/>
      <c r="AF8" s="36"/>
      <c r="AG8" s="36"/>
      <c r="AH8" s="25"/>
      <c r="AI8" s="3"/>
      <c r="AK8" s="42"/>
      <c r="AL8" s="42"/>
    </row>
    <row r="9" spans="1:38" ht="39" thickBot="1">
      <c r="A9" s="43" t="s">
        <v>26</v>
      </c>
      <c r="B9" s="44" t="s">
        <v>27</v>
      </c>
      <c r="C9" s="44" t="s">
        <v>28</v>
      </c>
      <c r="D9" s="44" t="s">
        <v>29</v>
      </c>
      <c r="E9" s="44" t="s">
        <v>30</v>
      </c>
      <c r="F9" s="44"/>
      <c r="G9" s="45">
        <v>1</v>
      </c>
      <c r="H9" s="44">
        <v>2</v>
      </c>
      <c r="I9" s="44">
        <v>3</v>
      </c>
      <c r="J9" s="44">
        <v>4</v>
      </c>
      <c r="K9" s="46">
        <v>5</v>
      </c>
      <c r="M9" s="15"/>
      <c r="O9" s="47" t="s">
        <v>31</v>
      </c>
      <c r="P9" s="48" t="s">
        <v>16</v>
      </c>
      <c r="Q9" s="49" t="s">
        <v>17</v>
      </c>
      <c r="R9" s="48" t="s">
        <v>18</v>
      </c>
      <c r="S9" s="50" t="s">
        <v>19</v>
      </c>
      <c r="T9" s="39" t="s">
        <v>20</v>
      </c>
      <c r="U9" s="51" t="s">
        <v>21</v>
      </c>
      <c r="V9" s="50" t="s">
        <v>22</v>
      </c>
      <c r="W9" s="52" t="s">
        <v>23</v>
      </c>
      <c r="X9" s="50" t="s">
        <v>24</v>
      </c>
      <c r="Y9" s="53" t="s">
        <v>25</v>
      </c>
      <c r="AC9" s="34"/>
      <c r="AD9" s="8"/>
      <c r="AE9" s="8"/>
      <c r="AF9" s="8"/>
      <c r="AG9" s="8"/>
      <c r="AH9" s="8"/>
      <c r="AI9" s="3"/>
      <c r="AK9" s="42"/>
      <c r="AL9" s="42"/>
    </row>
    <row r="10" spans="1:38" ht="16.5" thickBot="1">
      <c r="A10" s="54">
        <v>1</v>
      </c>
      <c r="B10" s="55"/>
      <c r="C10" s="55"/>
      <c r="D10" s="56"/>
      <c r="E10" s="57" t="s">
        <v>32</v>
      </c>
      <c r="F10" s="58">
        <f>F11+F33+F38</f>
        <v>30800</v>
      </c>
      <c r="G10" s="59">
        <f aca="true" t="shared" si="0" ref="G10:G57">H10+I10+J10+K10</f>
        <v>116404.48</v>
      </c>
      <c r="H10" s="58">
        <f>H11+H33+H38</f>
        <v>32852.67</v>
      </c>
      <c r="I10" s="277">
        <f>I11+I33+I38</f>
        <v>33205.91</v>
      </c>
      <c r="J10" s="58">
        <f>J11+J33+J38</f>
        <v>33273.759999999995</v>
      </c>
      <c r="K10" s="58">
        <f>K11+K33+K38</f>
        <v>17072.14</v>
      </c>
      <c r="L10" s="285"/>
      <c r="M10" s="60"/>
      <c r="O10" s="61" t="s">
        <v>26</v>
      </c>
      <c r="P10" s="62" t="s">
        <v>27</v>
      </c>
      <c r="Q10" s="63" t="s">
        <v>28</v>
      </c>
      <c r="R10" s="62" t="s">
        <v>29</v>
      </c>
      <c r="S10" s="63" t="s">
        <v>30</v>
      </c>
      <c r="T10" s="63"/>
      <c r="U10" s="62">
        <v>1</v>
      </c>
      <c r="V10" s="63">
        <v>2</v>
      </c>
      <c r="W10" s="62">
        <v>3</v>
      </c>
      <c r="X10" s="63">
        <v>4</v>
      </c>
      <c r="Y10" s="64">
        <v>5</v>
      </c>
      <c r="AC10" s="34"/>
      <c r="AD10" s="8"/>
      <c r="AE10" s="31" t="s">
        <v>33</v>
      </c>
      <c r="AF10" s="8"/>
      <c r="AG10" s="8"/>
      <c r="AH10" s="8"/>
      <c r="AI10" s="3"/>
      <c r="AK10" s="42"/>
      <c r="AL10" s="42"/>
    </row>
    <row r="11" spans="1:38" ht="15.75">
      <c r="A11" s="54">
        <f aca="true" t="shared" si="1" ref="A11:A58">A10+1</f>
        <v>2</v>
      </c>
      <c r="B11" s="55"/>
      <c r="C11" s="55"/>
      <c r="D11" s="56"/>
      <c r="E11" s="57" t="s">
        <v>34</v>
      </c>
      <c r="F11" s="58">
        <f>F12</f>
        <v>0</v>
      </c>
      <c r="G11" s="59">
        <f t="shared" si="0"/>
        <v>77408.48</v>
      </c>
      <c r="H11" s="58">
        <f>H12</f>
        <v>24145.67</v>
      </c>
      <c r="I11" s="277">
        <f>I12</f>
        <v>23010.91</v>
      </c>
      <c r="J11" s="58">
        <f>J12</f>
        <v>22874.76</v>
      </c>
      <c r="K11" s="58">
        <f>K12</f>
        <v>7377.14</v>
      </c>
      <c r="L11" s="285"/>
      <c r="M11" s="21"/>
      <c r="O11" s="65">
        <v>1</v>
      </c>
      <c r="P11" s="66"/>
      <c r="Q11" s="67"/>
      <c r="R11" s="66"/>
      <c r="S11" s="68" t="s">
        <v>35</v>
      </c>
      <c r="T11" s="69">
        <f aca="true" t="shared" si="2" ref="T11:Y11">T12+T13+T14+T15+T16</f>
        <v>0</v>
      </c>
      <c r="U11" s="69">
        <f>Y11+X11+W11+V11</f>
        <v>260</v>
      </c>
      <c r="V11" s="69">
        <f t="shared" si="2"/>
        <v>65</v>
      </c>
      <c r="W11" s="69">
        <f t="shared" si="2"/>
        <v>65</v>
      </c>
      <c r="X11" s="69">
        <f t="shared" si="2"/>
        <v>65</v>
      </c>
      <c r="Y11" s="69">
        <f t="shared" si="2"/>
        <v>65</v>
      </c>
      <c r="AC11" s="34"/>
      <c r="AD11" s="8"/>
      <c r="AE11" s="35" t="s">
        <v>36</v>
      </c>
      <c r="AF11" s="8"/>
      <c r="AG11" s="8"/>
      <c r="AH11" s="8"/>
      <c r="AI11" s="3"/>
      <c r="AK11" s="42"/>
      <c r="AL11" s="42"/>
    </row>
    <row r="12" spans="1:38" ht="12.75">
      <c r="A12" s="54">
        <f t="shared" si="1"/>
        <v>3</v>
      </c>
      <c r="B12" s="55"/>
      <c r="C12" s="55"/>
      <c r="D12" s="56"/>
      <c r="E12" s="68" t="s">
        <v>37</v>
      </c>
      <c r="F12" s="58">
        <f>F13+F16</f>
        <v>0</v>
      </c>
      <c r="G12" s="59">
        <f>H12+I12+J12+K12</f>
        <v>77408.48</v>
      </c>
      <c r="H12" s="58">
        <f>H13+H16</f>
        <v>24145.67</v>
      </c>
      <c r="I12" s="277">
        <f>I13+I16</f>
        <v>23010.91</v>
      </c>
      <c r="J12" s="58">
        <f>J13+J16</f>
        <v>22874.76</v>
      </c>
      <c r="K12" s="58">
        <f>K13+K16</f>
        <v>7377.14</v>
      </c>
      <c r="L12" s="285"/>
      <c r="O12" s="70">
        <v>2</v>
      </c>
      <c r="P12" s="71" t="s">
        <v>38</v>
      </c>
      <c r="Q12" s="72" t="s">
        <v>39</v>
      </c>
      <c r="R12" s="73"/>
      <c r="S12" s="74" t="s">
        <v>40</v>
      </c>
      <c r="T12" s="75"/>
      <c r="U12" s="69">
        <f>Y12+X12+W12+V12</f>
        <v>260</v>
      </c>
      <c r="V12" s="316">
        <v>65</v>
      </c>
      <c r="W12" s="316">
        <v>65</v>
      </c>
      <c r="X12" s="316">
        <v>65</v>
      </c>
      <c r="Y12" s="316">
        <v>65</v>
      </c>
      <c r="AC12" s="34"/>
      <c r="AD12" s="8"/>
      <c r="AE12" s="7" t="s">
        <v>339</v>
      </c>
      <c r="AF12" s="8"/>
      <c r="AG12" s="8"/>
      <c r="AH12" s="8"/>
      <c r="AI12" s="77"/>
      <c r="AK12" s="42"/>
      <c r="AL12" s="42"/>
    </row>
    <row r="13" spans="1:38" ht="12.75">
      <c r="A13" s="54">
        <f t="shared" si="1"/>
        <v>4</v>
      </c>
      <c r="B13" s="78" t="s">
        <v>41</v>
      </c>
      <c r="C13" s="55"/>
      <c r="D13" s="56"/>
      <c r="E13" s="68" t="s">
        <v>42</v>
      </c>
      <c r="F13" s="58">
        <f>F14+F15</f>
        <v>0</v>
      </c>
      <c r="G13" s="59">
        <f t="shared" si="0"/>
        <v>260</v>
      </c>
      <c r="H13" s="58">
        <f>H14+H15</f>
        <v>65</v>
      </c>
      <c r="I13" s="277">
        <f>I14+I15</f>
        <v>65</v>
      </c>
      <c r="J13" s="58">
        <f>J14+J15</f>
        <v>65</v>
      </c>
      <c r="K13" s="58">
        <f>K14+K15</f>
        <v>65</v>
      </c>
      <c r="L13" s="285"/>
      <c r="O13" s="79">
        <v>3</v>
      </c>
      <c r="P13" s="80" t="s">
        <v>43</v>
      </c>
      <c r="Q13" s="81" t="s">
        <v>44</v>
      </c>
      <c r="R13" s="82"/>
      <c r="S13" s="83" t="s">
        <v>45</v>
      </c>
      <c r="T13" s="75"/>
      <c r="U13" s="76"/>
      <c r="V13" s="317"/>
      <c r="W13" s="317"/>
      <c r="X13" s="317"/>
      <c r="Y13" s="318"/>
      <c r="AC13" s="34"/>
      <c r="AD13" s="8"/>
      <c r="AE13" s="8"/>
      <c r="AF13" s="8"/>
      <c r="AG13" s="8"/>
      <c r="AH13" s="8"/>
      <c r="AI13" s="77"/>
      <c r="AK13" s="42"/>
      <c r="AL13" s="42"/>
    </row>
    <row r="14" spans="1:38" ht="12.75">
      <c r="A14" s="54">
        <f t="shared" si="1"/>
        <v>5</v>
      </c>
      <c r="B14" s="55"/>
      <c r="C14" s="85" t="s">
        <v>39</v>
      </c>
      <c r="D14" s="86"/>
      <c r="E14" s="87" t="s">
        <v>46</v>
      </c>
      <c r="F14" s="88"/>
      <c r="G14" s="89">
        <f t="shared" si="0"/>
        <v>260</v>
      </c>
      <c r="H14" s="88">
        <v>65</v>
      </c>
      <c r="I14" s="206">
        <v>65</v>
      </c>
      <c r="J14" s="88">
        <v>65</v>
      </c>
      <c r="K14" s="88">
        <v>65</v>
      </c>
      <c r="L14" s="285"/>
      <c r="O14" s="70">
        <v>4</v>
      </c>
      <c r="P14" s="71" t="s">
        <v>47</v>
      </c>
      <c r="Q14" s="90">
        <v>50</v>
      </c>
      <c r="R14" s="73"/>
      <c r="S14" s="83" t="s">
        <v>48</v>
      </c>
      <c r="T14" s="75"/>
      <c r="U14" s="76"/>
      <c r="V14" s="317"/>
      <c r="W14" s="317"/>
      <c r="X14" s="317"/>
      <c r="Y14" s="318"/>
      <c r="AC14" s="34"/>
      <c r="AD14" s="8"/>
      <c r="AE14" s="8"/>
      <c r="AF14" s="8"/>
      <c r="AG14" s="8"/>
      <c r="AH14" s="8"/>
      <c r="AI14" s="77"/>
      <c r="AK14" s="42"/>
      <c r="AL14" s="42"/>
    </row>
    <row r="15" spans="1:39" ht="15">
      <c r="A15" s="54">
        <f>A14+1</f>
        <v>6</v>
      </c>
      <c r="B15" s="55"/>
      <c r="C15" s="86">
        <v>50</v>
      </c>
      <c r="D15" s="86"/>
      <c r="E15" s="87" t="s">
        <v>49</v>
      </c>
      <c r="F15" s="88"/>
      <c r="G15" s="89">
        <f t="shared" si="0"/>
        <v>0</v>
      </c>
      <c r="H15" s="88"/>
      <c r="I15" s="206"/>
      <c r="J15" s="88"/>
      <c r="K15" s="88"/>
      <c r="L15" s="285"/>
      <c r="M15" s="21"/>
      <c r="O15" s="79">
        <v>5</v>
      </c>
      <c r="P15" s="73"/>
      <c r="Q15" s="90"/>
      <c r="R15" s="73"/>
      <c r="S15" s="91" t="s">
        <v>50</v>
      </c>
      <c r="T15" s="92"/>
      <c r="U15" s="76"/>
      <c r="V15" s="317"/>
      <c r="W15" s="317"/>
      <c r="X15" s="317"/>
      <c r="Y15" s="318"/>
      <c r="AC15" s="34"/>
      <c r="AD15" s="11"/>
      <c r="AE15" s="32" t="s">
        <v>51</v>
      </c>
      <c r="AF15" s="36"/>
      <c r="AG15" s="36"/>
      <c r="AH15" s="25"/>
      <c r="AI15" s="77"/>
      <c r="AK15" s="93"/>
      <c r="AL15" s="42"/>
      <c r="AM15" s="93"/>
    </row>
    <row r="16" spans="1:38" ht="13.5" thickBot="1">
      <c r="A16" s="54">
        <f t="shared" si="1"/>
        <v>7</v>
      </c>
      <c r="B16" s="55"/>
      <c r="C16" s="55"/>
      <c r="D16" s="56"/>
      <c r="E16" s="68" t="s">
        <v>52</v>
      </c>
      <c r="F16" s="58">
        <f>F17+F29</f>
        <v>0</v>
      </c>
      <c r="G16" s="59">
        <f t="shared" si="0"/>
        <v>77148.48</v>
      </c>
      <c r="H16" s="58">
        <f>H17+H29</f>
        <v>24080.67</v>
      </c>
      <c r="I16" s="277">
        <f>I17+I29</f>
        <v>22945.91</v>
      </c>
      <c r="J16" s="58">
        <f>J17+J29</f>
        <v>22809.76</v>
      </c>
      <c r="K16" s="58">
        <f>K17+K29</f>
        <v>7312.14</v>
      </c>
      <c r="L16" s="285"/>
      <c r="O16" s="70">
        <v>6</v>
      </c>
      <c r="P16" s="82"/>
      <c r="Q16" s="94"/>
      <c r="R16" s="82"/>
      <c r="S16" s="83" t="s">
        <v>53</v>
      </c>
      <c r="T16" s="75"/>
      <c r="U16" s="76"/>
      <c r="V16" s="317"/>
      <c r="W16" s="317"/>
      <c r="X16" s="317"/>
      <c r="Y16" s="318"/>
      <c r="AC16" s="34"/>
      <c r="AD16" s="25"/>
      <c r="AE16" s="36"/>
      <c r="AF16" s="36"/>
      <c r="AG16" s="36"/>
      <c r="AH16" s="25"/>
      <c r="AI16" s="77"/>
      <c r="AL16" s="42"/>
    </row>
    <row r="17" spans="1:38" ht="12.75">
      <c r="A17" s="54">
        <f t="shared" si="1"/>
        <v>8</v>
      </c>
      <c r="B17" s="78" t="s">
        <v>54</v>
      </c>
      <c r="C17" s="55"/>
      <c r="D17" s="56"/>
      <c r="E17" s="95" t="s">
        <v>55</v>
      </c>
      <c r="F17" s="58">
        <f>F18+F19+F20+F21+F28</f>
        <v>0</v>
      </c>
      <c r="G17" s="59">
        <f t="shared" si="0"/>
        <v>77148.48</v>
      </c>
      <c r="H17" s="58">
        <f>H18+H19+H20+H22+H23+H24+H21+H28</f>
        <v>24080.67</v>
      </c>
      <c r="I17" s="277">
        <f>I18+I19+I20+I22+I23+I24+I21+I28</f>
        <v>22945.91</v>
      </c>
      <c r="J17" s="58">
        <f>J18+J19+J20+J22+J23+J24+J21+J28</f>
        <v>22809.76</v>
      </c>
      <c r="K17" s="58">
        <f>K18+K19+K20+K22+K23+K24+K21+K28</f>
        <v>7312.14</v>
      </c>
      <c r="L17" s="285"/>
      <c r="O17" s="79">
        <v>7</v>
      </c>
      <c r="P17" s="96" t="s">
        <v>56</v>
      </c>
      <c r="Q17" s="97" t="s">
        <v>57</v>
      </c>
      <c r="R17" s="96" t="s">
        <v>58</v>
      </c>
      <c r="S17" s="98" t="s">
        <v>19</v>
      </c>
      <c r="T17" s="98"/>
      <c r="U17" s="68"/>
      <c r="V17" s="319"/>
      <c r="W17" s="320"/>
      <c r="X17" s="319"/>
      <c r="Y17" s="321"/>
      <c r="AC17" s="34"/>
      <c r="AD17" s="99" t="s">
        <v>59</v>
      </c>
      <c r="AE17" s="100" t="s">
        <v>60</v>
      </c>
      <c r="AF17" s="100" t="s">
        <v>61</v>
      </c>
      <c r="AG17" s="36"/>
      <c r="AH17" s="25"/>
      <c r="AI17" s="77"/>
      <c r="AL17" s="93"/>
    </row>
    <row r="18" spans="1:37" ht="12.75">
      <c r="A18" s="54">
        <f t="shared" si="1"/>
        <v>9</v>
      </c>
      <c r="B18" s="55"/>
      <c r="C18" s="85" t="s">
        <v>62</v>
      </c>
      <c r="D18" s="56"/>
      <c r="E18" s="74" t="s">
        <v>63</v>
      </c>
      <c r="F18" s="88"/>
      <c r="G18" s="89">
        <f t="shared" si="0"/>
        <v>3800</v>
      </c>
      <c r="H18" s="88">
        <v>1000</v>
      </c>
      <c r="I18" s="206">
        <v>1000</v>
      </c>
      <c r="J18" s="88">
        <v>900</v>
      </c>
      <c r="K18" s="88">
        <v>900</v>
      </c>
      <c r="L18" s="285"/>
      <c r="M18" s="21"/>
      <c r="O18" s="70">
        <v>8</v>
      </c>
      <c r="P18" s="96"/>
      <c r="Q18" s="97"/>
      <c r="R18" s="96"/>
      <c r="S18" s="101" t="s">
        <v>64</v>
      </c>
      <c r="T18" s="102">
        <f aca="true" t="shared" si="3" ref="T18:Y20">T19</f>
        <v>0</v>
      </c>
      <c r="U18" s="69">
        <f aca="true" t="shared" si="4" ref="U18:U25">V18+W18+X18+Y18</f>
        <v>377.92</v>
      </c>
      <c r="V18" s="102">
        <f t="shared" si="3"/>
        <v>182.92000000000002</v>
      </c>
      <c r="W18" s="102">
        <f t="shared" si="3"/>
        <v>65</v>
      </c>
      <c r="X18" s="102">
        <f t="shared" si="3"/>
        <v>65</v>
      </c>
      <c r="Y18" s="102">
        <f t="shared" si="3"/>
        <v>65</v>
      </c>
      <c r="AC18" s="34"/>
      <c r="AD18" s="103" t="s">
        <v>65</v>
      </c>
      <c r="AE18" s="104"/>
      <c r="AF18" s="104" t="s">
        <v>66</v>
      </c>
      <c r="AG18" s="36"/>
      <c r="AH18" s="25"/>
      <c r="AI18" s="77"/>
      <c r="AK18" s="42"/>
    </row>
    <row r="19" spans="1:37" ht="25.5">
      <c r="A19" s="54">
        <f t="shared" si="1"/>
        <v>10</v>
      </c>
      <c r="B19" s="55"/>
      <c r="C19" s="86">
        <v>16</v>
      </c>
      <c r="D19" s="56"/>
      <c r="E19" s="105" t="s">
        <v>67</v>
      </c>
      <c r="F19" s="88"/>
      <c r="G19" s="89">
        <f t="shared" si="0"/>
        <v>16</v>
      </c>
      <c r="H19" s="88">
        <v>5</v>
      </c>
      <c r="I19" s="206">
        <v>4</v>
      </c>
      <c r="J19" s="88">
        <v>4</v>
      </c>
      <c r="K19" s="88">
        <v>3</v>
      </c>
      <c r="L19" s="285"/>
      <c r="M19" s="21"/>
      <c r="O19" s="70">
        <v>9</v>
      </c>
      <c r="P19" s="106">
        <v>70</v>
      </c>
      <c r="Q19" s="107"/>
      <c r="R19" s="106"/>
      <c r="S19" s="68" t="s">
        <v>68</v>
      </c>
      <c r="T19" s="69">
        <f t="shared" si="3"/>
        <v>0</v>
      </c>
      <c r="U19" s="69">
        <f t="shared" si="4"/>
        <v>377.92</v>
      </c>
      <c r="V19" s="69">
        <f t="shared" si="3"/>
        <v>182.92000000000002</v>
      </c>
      <c r="W19" s="69">
        <f t="shared" si="3"/>
        <v>65</v>
      </c>
      <c r="X19" s="69">
        <f t="shared" si="3"/>
        <v>65</v>
      </c>
      <c r="Y19" s="69">
        <f t="shared" si="3"/>
        <v>65</v>
      </c>
      <c r="AC19" s="34"/>
      <c r="AD19" s="108">
        <v>1</v>
      </c>
      <c r="AE19" s="109" t="s">
        <v>69</v>
      </c>
      <c r="AF19" s="268">
        <f>SUM(AF20+AF24)</f>
        <v>2881</v>
      </c>
      <c r="AG19" s="36"/>
      <c r="AH19" s="25"/>
      <c r="AI19" s="77"/>
      <c r="AK19" s="42"/>
    </row>
    <row r="20" spans="1:37" ht="12.75">
      <c r="A20" s="54">
        <f t="shared" si="1"/>
        <v>11</v>
      </c>
      <c r="B20" s="55"/>
      <c r="C20" s="86">
        <v>20</v>
      </c>
      <c r="D20" s="56"/>
      <c r="E20" s="74" t="s">
        <v>70</v>
      </c>
      <c r="F20" s="88"/>
      <c r="G20" s="89">
        <f t="shared" si="0"/>
        <v>107.87</v>
      </c>
      <c r="H20" s="88">
        <v>107.87</v>
      </c>
      <c r="I20" s="206"/>
      <c r="J20" s="88"/>
      <c r="K20" s="88"/>
      <c r="L20" s="285"/>
      <c r="M20" s="110"/>
      <c r="O20" s="70">
        <f aca="true" t="shared" si="5" ref="O20:O25">O19+1</f>
        <v>10</v>
      </c>
      <c r="P20" s="96">
        <v>71</v>
      </c>
      <c r="Q20" s="97"/>
      <c r="R20" s="96"/>
      <c r="S20" s="68" t="s">
        <v>71</v>
      </c>
      <c r="T20" s="69">
        <f t="shared" si="3"/>
        <v>0</v>
      </c>
      <c r="U20" s="69">
        <f t="shared" si="4"/>
        <v>377.92</v>
      </c>
      <c r="V20" s="69">
        <f t="shared" si="3"/>
        <v>182.92000000000002</v>
      </c>
      <c r="W20" s="69">
        <f t="shared" si="3"/>
        <v>65</v>
      </c>
      <c r="X20" s="69">
        <f t="shared" si="3"/>
        <v>65</v>
      </c>
      <c r="Y20" s="69">
        <f t="shared" si="3"/>
        <v>65</v>
      </c>
      <c r="AC20" s="34"/>
      <c r="AD20" s="108">
        <v>2</v>
      </c>
      <c r="AE20" s="111" t="s">
        <v>72</v>
      </c>
      <c r="AF20" s="268">
        <f>SUM(AF21:AF23)</f>
        <v>2209</v>
      </c>
      <c r="AG20" s="36"/>
      <c r="AH20" s="25"/>
      <c r="AI20" s="77"/>
      <c r="AK20" s="42"/>
    </row>
    <row r="21" spans="1:37" ht="12.75">
      <c r="A21" s="54">
        <f t="shared" si="1"/>
        <v>12</v>
      </c>
      <c r="B21" s="55"/>
      <c r="C21" s="86">
        <v>21</v>
      </c>
      <c r="D21" s="56"/>
      <c r="E21" s="74" t="s">
        <v>73</v>
      </c>
      <c r="F21" s="88"/>
      <c r="G21" s="89">
        <f t="shared" si="0"/>
        <v>73195.61</v>
      </c>
      <c r="H21" s="88">
        <v>22959.8</v>
      </c>
      <c r="I21" s="206">
        <v>21934.91</v>
      </c>
      <c r="J21" s="88">
        <v>21898.76</v>
      </c>
      <c r="K21" s="88">
        <v>6402.14</v>
      </c>
      <c r="L21" s="285"/>
      <c r="M21" s="110"/>
      <c r="O21" s="70">
        <f t="shared" si="5"/>
        <v>11</v>
      </c>
      <c r="P21" s="96">
        <v>71</v>
      </c>
      <c r="Q21" s="72" t="s">
        <v>44</v>
      </c>
      <c r="R21" s="73"/>
      <c r="S21" s="68" t="s">
        <v>74</v>
      </c>
      <c r="T21" s="69">
        <f>SUM(T22:T24)</f>
        <v>0</v>
      </c>
      <c r="U21" s="69">
        <f t="shared" si="4"/>
        <v>377.92</v>
      </c>
      <c r="V21" s="69">
        <f>SUM(V22:V24)</f>
        <v>182.92000000000002</v>
      </c>
      <c r="W21" s="69">
        <f>SUM(W22:W24)</f>
        <v>65</v>
      </c>
      <c r="X21" s="69">
        <f>SUM(X22:X24)</f>
        <v>65</v>
      </c>
      <c r="Y21" s="69">
        <f>SUM(Y22:Y24)</f>
        <v>65</v>
      </c>
      <c r="AC21" s="34"/>
      <c r="AD21" s="108">
        <v>2.1</v>
      </c>
      <c r="AE21" s="109" t="s">
        <v>75</v>
      </c>
      <c r="AF21" s="269">
        <v>1116.5</v>
      </c>
      <c r="AG21" s="36"/>
      <c r="AH21" s="25"/>
      <c r="AI21" s="77"/>
      <c r="AK21" s="42"/>
    </row>
    <row r="22" spans="1:37" ht="25.5">
      <c r="A22" s="54">
        <f t="shared" si="1"/>
        <v>13</v>
      </c>
      <c r="B22" s="55"/>
      <c r="C22" s="86">
        <v>30</v>
      </c>
      <c r="D22" s="56"/>
      <c r="E22" s="105" t="s">
        <v>76</v>
      </c>
      <c r="F22" s="112"/>
      <c r="G22" s="89">
        <f t="shared" si="0"/>
        <v>0</v>
      </c>
      <c r="H22" s="88"/>
      <c r="I22" s="206"/>
      <c r="J22" s="88"/>
      <c r="K22" s="88"/>
      <c r="L22" s="285"/>
      <c r="M22" s="110"/>
      <c r="O22" s="70">
        <f t="shared" si="5"/>
        <v>12</v>
      </c>
      <c r="P22" s="82"/>
      <c r="Q22" s="94"/>
      <c r="R22" s="80" t="s">
        <v>77</v>
      </c>
      <c r="S22" s="74" t="s">
        <v>78</v>
      </c>
      <c r="T22" s="84"/>
      <c r="U22" s="314">
        <f t="shared" si="4"/>
        <v>377.92</v>
      </c>
      <c r="V22" s="113">
        <f>V12+V25</f>
        <v>182.92000000000002</v>
      </c>
      <c r="W22" s="113">
        <f>W12+W25</f>
        <v>65</v>
      </c>
      <c r="X22" s="113">
        <f>X12+X25</f>
        <v>65</v>
      </c>
      <c r="Y22" s="113">
        <f>Y12+Y25</f>
        <v>65</v>
      </c>
      <c r="AC22" s="34"/>
      <c r="AD22" s="114">
        <v>2.2</v>
      </c>
      <c r="AE22" s="115" t="s">
        <v>79</v>
      </c>
      <c r="AF22" s="271">
        <v>69.5</v>
      </c>
      <c r="AG22" s="36"/>
      <c r="AH22" s="25"/>
      <c r="AI22" s="77"/>
      <c r="AK22" s="42"/>
    </row>
    <row r="23" spans="1:37" ht="25.5">
      <c r="A23" s="54">
        <f t="shared" si="1"/>
        <v>14</v>
      </c>
      <c r="B23" s="55"/>
      <c r="C23" s="86">
        <v>31</v>
      </c>
      <c r="D23" s="56"/>
      <c r="E23" s="105" t="s">
        <v>80</v>
      </c>
      <c r="F23" s="88"/>
      <c r="G23" s="89">
        <f t="shared" si="0"/>
        <v>0</v>
      </c>
      <c r="H23" s="88"/>
      <c r="I23" s="206"/>
      <c r="J23" s="88"/>
      <c r="K23" s="88"/>
      <c r="L23" s="285"/>
      <c r="M23" s="110"/>
      <c r="O23" s="70">
        <f t="shared" si="5"/>
        <v>13</v>
      </c>
      <c r="P23" s="73"/>
      <c r="Q23" s="90"/>
      <c r="R23" s="71" t="s">
        <v>81</v>
      </c>
      <c r="S23" s="74" t="s">
        <v>82</v>
      </c>
      <c r="T23" s="84"/>
      <c r="U23" s="314">
        <f t="shared" si="4"/>
        <v>0</v>
      </c>
      <c r="V23" s="113"/>
      <c r="W23" s="113"/>
      <c r="X23" s="113"/>
      <c r="Y23" s="113"/>
      <c r="AC23" s="34"/>
      <c r="AD23" s="116">
        <v>2.3</v>
      </c>
      <c r="AE23" s="117" t="s">
        <v>83</v>
      </c>
      <c r="AF23" s="118">
        <v>1023</v>
      </c>
      <c r="AG23" s="36"/>
      <c r="AH23" s="25"/>
      <c r="AI23" s="77"/>
      <c r="AK23" s="42"/>
    </row>
    <row r="24" spans="1:37" ht="25.5">
      <c r="A24" s="54">
        <f t="shared" si="1"/>
        <v>15</v>
      </c>
      <c r="B24" s="55"/>
      <c r="C24" s="86">
        <v>32</v>
      </c>
      <c r="D24" s="56"/>
      <c r="E24" s="105" t="s">
        <v>84</v>
      </c>
      <c r="F24" s="88"/>
      <c r="G24" s="89">
        <f t="shared" si="0"/>
        <v>0</v>
      </c>
      <c r="H24" s="119">
        <f>H25+H26+H27</f>
        <v>0</v>
      </c>
      <c r="I24" s="278">
        <f>I25+I26+I27</f>
        <v>0</v>
      </c>
      <c r="J24" s="119">
        <f>J25+J26+J27</f>
        <v>0</v>
      </c>
      <c r="K24" s="119">
        <f>K25+K26+K27</f>
        <v>0</v>
      </c>
      <c r="L24" s="285"/>
      <c r="M24" s="110"/>
      <c r="O24" s="70">
        <f t="shared" si="5"/>
        <v>14</v>
      </c>
      <c r="P24" s="73"/>
      <c r="Q24" s="90"/>
      <c r="R24" s="73">
        <v>30</v>
      </c>
      <c r="S24" s="74" t="s">
        <v>85</v>
      </c>
      <c r="T24" s="84"/>
      <c r="U24" s="314">
        <f t="shared" si="4"/>
        <v>0</v>
      </c>
      <c r="V24" s="113"/>
      <c r="W24" s="113"/>
      <c r="X24" s="113"/>
      <c r="Y24" s="113"/>
      <c r="AC24" s="34"/>
      <c r="AD24" s="116">
        <v>3</v>
      </c>
      <c r="AE24" s="120" t="s">
        <v>86</v>
      </c>
      <c r="AF24" s="270">
        <v>672</v>
      </c>
      <c r="AG24" s="36"/>
      <c r="AH24" s="25"/>
      <c r="AI24" s="77"/>
      <c r="AK24" s="42"/>
    </row>
    <row r="25" spans="1:37" ht="12.75">
      <c r="A25" s="54">
        <f t="shared" si="1"/>
        <v>16</v>
      </c>
      <c r="B25" s="55"/>
      <c r="C25" s="86"/>
      <c r="D25" s="56"/>
      <c r="E25" s="74" t="s">
        <v>87</v>
      </c>
      <c r="F25" s="88"/>
      <c r="G25" s="89">
        <f t="shared" si="0"/>
        <v>0</v>
      </c>
      <c r="H25" s="88"/>
      <c r="I25" s="206"/>
      <c r="J25" s="88"/>
      <c r="K25" s="88"/>
      <c r="L25" s="285"/>
      <c r="M25" s="110"/>
      <c r="O25" s="70">
        <f t="shared" si="5"/>
        <v>15</v>
      </c>
      <c r="P25" s="73"/>
      <c r="Q25" s="121"/>
      <c r="R25" s="73"/>
      <c r="S25" s="122" t="s">
        <v>88</v>
      </c>
      <c r="T25" s="315"/>
      <c r="U25" s="314">
        <f t="shared" si="4"/>
        <v>117.92</v>
      </c>
      <c r="V25" s="314">
        <v>117.92</v>
      </c>
      <c r="W25" s="123">
        <v>0</v>
      </c>
      <c r="X25" s="123">
        <v>0</v>
      </c>
      <c r="Y25" s="123">
        <v>0</v>
      </c>
      <c r="AC25" s="34"/>
      <c r="AD25" s="116">
        <v>4</v>
      </c>
      <c r="AE25" s="124" t="s">
        <v>89</v>
      </c>
      <c r="AF25" s="270">
        <v>2320</v>
      </c>
      <c r="AG25" s="36"/>
      <c r="AH25" s="25"/>
      <c r="AI25" s="77"/>
      <c r="AK25" s="42"/>
    </row>
    <row r="26" spans="1:37" ht="12.75">
      <c r="A26" s="54">
        <f t="shared" si="1"/>
        <v>17</v>
      </c>
      <c r="B26" s="55"/>
      <c r="C26" s="86"/>
      <c r="D26" s="56"/>
      <c r="E26" s="74" t="s">
        <v>90</v>
      </c>
      <c r="F26" s="88"/>
      <c r="G26" s="89">
        <f t="shared" si="0"/>
        <v>0</v>
      </c>
      <c r="H26" s="88"/>
      <c r="I26" s="206"/>
      <c r="J26" s="88"/>
      <c r="K26" s="88"/>
      <c r="L26" s="285"/>
      <c r="M26" s="110"/>
      <c r="O26" s="125"/>
      <c r="P26" s="107"/>
      <c r="Q26" s="81"/>
      <c r="R26" s="94"/>
      <c r="S26" s="126"/>
      <c r="T26" s="126"/>
      <c r="U26" s="127"/>
      <c r="V26" s="127"/>
      <c r="W26" s="127"/>
      <c r="X26" s="127"/>
      <c r="Y26" s="127"/>
      <c r="AC26" s="34"/>
      <c r="AD26" s="128"/>
      <c r="AE26" s="129"/>
      <c r="AF26" s="130"/>
      <c r="AG26" s="36"/>
      <c r="AH26" s="25"/>
      <c r="AI26" s="77"/>
      <c r="AK26" s="42"/>
    </row>
    <row r="27" spans="1:37" ht="12.75">
      <c r="A27" s="54">
        <f t="shared" si="1"/>
        <v>18</v>
      </c>
      <c r="B27" s="55"/>
      <c r="C27" s="86"/>
      <c r="D27" s="56"/>
      <c r="E27" s="74" t="s">
        <v>91</v>
      </c>
      <c r="F27" s="88"/>
      <c r="G27" s="89">
        <f t="shared" si="0"/>
        <v>0</v>
      </c>
      <c r="H27" s="88"/>
      <c r="I27" s="206"/>
      <c r="J27" s="88"/>
      <c r="K27" s="88"/>
      <c r="L27" s="285"/>
      <c r="M27" s="110"/>
      <c r="O27" s="125"/>
      <c r="P27" s="107"/>
      <c r="Q27" s="81"/>
      <c r="R27" s="94"/>
      <c r="S27" s="126"/>
      <c r="T27" s="126"/>
      <c r="U27" s="127"/>
      <c r="V27" s="127"/>
      <c r="W27" s="127"/>
      <c r="X27" s="127"/>
      <c r="Y27" s="127"/>
      <c r="AC27" s="34"/>
      <c r="AD27" s="128"/>
      <c r="AE27" s="129"/>
      <c r="AF27" s="130"/>
      <c r="AG27" s="36"/>
      <c r="AH27" s="25"/>
      <c r="AI27" s="77"/>
      <c r="AK27" s="42"/>
    </row>
    <row r="28" spans="1:37" ht="15">
      <c r="A28" s="54">
        <f t="shared" si="1"/>
        <v>19</v>
      </c>
      <c r="B28" s="55"/>
      <c r="C28" s="86">
        <v>50</v>
      </c>
      <c r="D28" s="56"/>
      <c r="E28" s="74" t="s">
        <v>92</v>
      </c>
      <c r="F28" s="88"/>
      <c r="G28" s="89">
        <f t="shared" si="0"/>
        <v>29</v>
      </c>
      <c r="H28" s="88">
        <v>8</v>
      </c>
      <c r="I28" s="206">
        <v>7</v>
      </c>
      <c r="J28" s="88">
        <v>7</v>
      </c>
      <c r="K28" s="88">
        <v>7</v>
      </c>
      <c r="L28" s="285"/>
      <c r="M28" s="110"/>
      <c r="O28" s="11" t="s">
        <v>95</v>
      </c>
      <c r="P28" s="77"/>
      <c r="R28" s="77"/>
      <c r="S28" s="77"/>
      <c r="T28" s="77"/>
      <c r="V28" s="32" t="s">
        <v>96</v>
      </c>
      <c r="Y28" s="131"/>
      <c r="AC28" s="34"/>
      <c r="AD28" s="128"/>
      <c r="AE28" s="129"/>
      <c r="AF28" s="130"/>
      <c r="AG28" s="36"/>
      <c r="AH28" s="25"/>
      <c r="AI28" s="77"/>
      <c r="AK28" s="42"/>
    </row>
    <row r="29" spans="1:39" ht="14.25">
      <c r="A29" s="54">
        <f t="shared" si="1"/>
        <v>20</v>
      </c>
      <c r="B29" s="132" t="s">
        <v>43</v>
      </c>
      <c r="C29" s="55"/>
      <c r="D29" s="56"/>
      <c r="E29" s="95" t="s">
        <v>93</v>
      </c>
      <c r="F29" s="58">
        <f>+F30+F31+F32</f>
        <v>0</v>
      </c>
      <c r="G29" s="59">
        <f t="shared" si="0"/>
        <v>0</v>
      </c>
      <c r="H29" s="58">
        <f>+H30+H31+H32</f>
        <v>0</v>
      </c>
      <c r="I29" s="277">
        <f>+I30+I31+I32</f>
        <v>0</v>
      </c>
      <c r="J29" s="58">
        <f>+J30+J31+J32</f>
        <v>0</v>
      </c>
      <c r="K29" s="58">
        <f>+K30+K31+K32</f>
        <v>0</v>
      </c>
      <c r="L29" s="285"/>
      <c r="M29" s="110"/>
      <c r="O29" t="s">
        <v>307</v>
      </c>
      <c r="U29" t="s">
        <v>308</v>
      </c>
      <c r="AC29" s="34"/>
      <c r="AD29" s="128"/>
      <c r="AE29" s="134"/>
      <c r="AF29" s="135"/>
      <c r="AG29" s="36"/>
      <c r="AH29" s="25"/>
      <c r="AI29" s="77"/>
      <c r="AK29" s="42"/>
      <c r="AM29" s="93"/>
    </row>
    <row r="30" spans="1:37" ht="15">
      <c r="A30" s="54">
        <f t="shared" si="1"/>
        <v>21</v>
      </c>
      <c r="B30" s="55"/>
      <c r="C30" s="85" t="s">
        <v>44</v>
      </c>
      <c r="D30" s="56"/>
      <c r="E30" s="74" t="s">
        <v>94</v>
      </c>
      <c r="F30" s="88"/>
      <c r="G30" s="89">
        <f t="shared" si="0"/>
        <v>0</v>
      </c>
      <c r="H30" s="88">
        <v>0</v>
      </c>
      <c r="I30" s="206"/>
      <c r="J30" s="88"/>
      <c r="K30" s="88"/>
      <c r="L30" s="285"/>
      <c r="O30" s="11"/>
      <c r="P30" s="77"/>
      <c r="R30" s="77"/>
      <c r="S30" s="77"/>
      <c r="T30" s="77"/>
      <c r="V30" s="32"/>
      <c r="AC30" s="77"/>
      <c r="AD30" s="128"/>
      <c r="AE30" s="129"/>
      <c r="AF30" s="136"/>
      <c r="AG30" s="77"/>
      <c r="AH30" s="77"/>
      <c r="AI30" s="77"/>
      <c r="AK30" s="42"/>
    </row>
    <row r="31" spans="1:37" ht="12.75">
      <c r="A31" s="54">
        <f t="shared" si="1"/>
        <v>22</v>
      </c>
      <c r="B31" s="55"/>
      <c r="C31" s="86">
        <v>50</v>
      </c>
      <c r="D31" s="56"/>
      <c r="E31" s="74" t="s">
        <v>97</v>
      </c>
      <c r="F31" s="88"/>
      <c r="G31" s="89">
        <f t="shared" si="0"/>
        <v>0</v>
      </c>
      <c r="H31" s="88">
        <v>0</v>
      </c>
      <c r="I31" s="206"/>
      <c r="J31" s="88"/>
      <c r="K31" s="88"/>
      <c r="L31" s="285"/>
      <c r="AC31" s="77"/>
      <c r="AD31" s="128"/>
      <c r="AE31" s="129"/>
      <c r="AF31" s="136"/>
      <c r="AG31" s="77"/>
      <c r="AH31" s="77"/>
      <c r="AI31" s="77"/>
      <c r="AK31" s="93"/>
    </row>
    <row r="32" spans="1:35" ht="15">
      <c r="A32" s="54">
        <f t="shared" si="1"/>
        <v>23</v>
      </c>
      <c r="B32" s="55"/>
      <c r="C32" s="55"/>
      <c r="D32" s="137" t="s">
        <v>39</v>
      </c>
      <c r="E32" s="74" t="s">
        <v>97</v>
      </c>
      <c r="F32" s="88"/>
      <c r="G32" s="89">
        <f t="shared" si="0"/>
        <v>0</v>
      </c>
      <c r="H32" s="88">
        <v>0</v>
      </c>
      <c r="I32" s="206"/>
      <c r="J32" s="88"/>
      <c r="K32" s="88"/>
      <c r="L32" s="285"/>
      <c r="O32" s="26"/>
      <c r="P32" s="15"/>
      <c r="R32" s="15"/>
      <c r="X32" t="s">
        <v>337</v>
      </c>
      <c r="AC32" s="77"/>
      <c r="AD32" s="11" t="s">
        <v>98</v>
      </c>
      <c r="AE32" s="77"/>
      <c r="AF32" s="32" t="s">
        <v>96</v>
      </c>
      <c r="AG32" s="77"/>
      <c r="AH32" s="77"/>
      <c r="AI32" s="77"/>
    </row>
    <row r="33" spans="1:38" ht="12.75">
      <c r="A33" s="54">
        <f t="shared" si="1"/>
        <v>24</v>
      </c>
      <c r="B33" s="55"/>
      <c r="C33" s="55"/>
      <c r="D33" s="56"/>
      <c r="E33" s="95" t="s">
        <v>99</v>
      </c>
      <c r="F33" s="58">
        <f>+F34</f>
        <v>0</v>
      </c>
      <c r="G33" s="59">
        <f t="shared" si="0"/>
        <v>0</v>
      </c>
      <c r="H33" s="58">
        <f>+H34</f>
        <v>0</v>
      </c>
      <c r="I33" s="277">
        <f>+I34</f>
        <v>0</v>
      </c>
      <c r="J33" s="58">
        <f>+J34</f>
        <v>0</v>
      </c>
      <c r="K33" s="58">
        <f>+K34</f>
        <v>0</v>
      </c>
      <c r="L33" s="285"/>
      <c r="O33" s="26"/>
      <c r="P33" s="15"/>
      <c r="R33" s="15"/>
      <c r="U33" s="138"/>
      <c r="X33" s="138" t="s">
        <v>310</v>
      </c>
      <c r="AC33" s="77"/>
      <c r="AD33" s="77"/>
      <c r="AE33" s="77"/>
      <c r="AF33" s="139" t="s">
        <v>100</v>
      </c>
      <c r="AG33" s="77"/>
      <c r="AH33" s="77"/>
      <c r="AI33" s="77"/>
      <c r="AK33" s="42"/>
      <c r="AL33" s="93"/>
    </row>
    <row r="34" spans="1:37" ht="12.75">
      <c r="A34" s="54">
        <f t="shared" si="1"/>
        <v>25</v>
      </c>
      <c r="B34" s="55">
        <v>39.1</v>
      </c>
      <c r="C34" s="55"/>
      <c r="D34" s="56"/>
      <c r="E34" s="95" t="s">
        <v>101</v>
      </c>
      <c r="F34" s="58">
        <f>+F35+F36+F37</f>
        <v>0</v>
      </c>
      <c r="G34" s="59">
        <f t="shared" si="0"/>
        <v>0</v>
      </c>
      <c r="H34" s="58">
        <f>+H35+H36+H37</f>
        <v>0</v>
      </c>
      <c r="I34" s="277">
        <f>+I35+I36+I37</f>
        <v>0</v>
      </c>
      <c r="J34" s="58">
        <f>+J35+J36+J37</f>
        <v>0</v>
      </c>
      <c r="K34" s="58">
        <f>+K35+K36+K37</f>
        <v>0</v>
      </c>
      <c r="L34" s="285"/>
      <c r="O34" s="15" t="s">
        <v>102</v>
      </c>
      <c r="P34" t="s">
        <v>103</v>
      </c>
      <c r="Q34" s="15"/>
      <c r="AC34" s="77"/>
      <c r="AD34" s="77"/>
      <c r="AE34" s="77"/>
      <c r="AF34" s="77"/>
      <c r="AG34" s="77"/>
      <c r="AH34" s="77"/>
      <c r="AI34" s="77"/>
      <c r="AK34" s="42"/>
    </row>
    <row r="35" spans="1:38" ht="12.75">
      <c r="A35" s="54">
        <f t="shared" si="1"/>
        <v>26</v>
      </c>
      <c r="B35" s="55"/>
      <c r="C35" s="85" t="s">
        <v>44</v>
      </c>
      <c r="D35" s="56"/>
      <c r="E35" s="74" t="s">
        <v>104</v>
      </c>
      <c r="F35" s="88"/>
      <c r="G35" s="89">
        <f t="shared" si="0"/>
        <v>0</v>
      </c>
      <c r="H35" s="88"/>
      <c r="I35" s="206"/>
      <c r="J35" s="88"/>
      <c r="K35" s="88"/>
      <c r="L35" s="285"/>
      <c r="O35" s="26"/>
      <c r="P35" s="15"/>
      <c r="R35" s="15"/>
      <c r="AC35" s="77"/>
      <c r="AD35" s="77"/>
      <c r="AE35" s="77"/>
      <c r="AF35" s="77"/>
      <c r="AG35" s="77"/>
      <c r="AH35" s="77"/>
      <c r="AI35" s="77"/>
      <c r="AK35" s="42"/>
      <c r="AL35" s="93"/>
    </row>
    <row r="36" spans="1:38" ht="12.75">
      <c r="A36" s="54">
        <f t="shared" si="1"/>
        <v>27</v>
      </c>
      <c r="B36" s="55"/>
      <c r="C36" s="85" t="s">
        <v>105</v>
      </c>
      <c r="D36" s="56"/>
      <c r="E36" s="74" t="s">
        <v>106</v>
      </c>
      <c r="F36" s="88"/>
      <c r="G36" s="89">
        <f t="shared" si="0"/>
        <v>0</v>
      </c>
      <c r="H36" s="88"/>
      <c r="I36" s="206"/>
      <c r="J36" s="88"/>
      <c r="K36" s="88"/>
      <c r="L36" s="285"/>
      <c r="O36" s="26"/>
      <c r="P36" s="15"/>
      <c r="AC36" s="77"/>
      <c r="AD36" s="77"/>
      <c r="AE36" s="77"/>
      <c r="AF36" s="77"/>
      <c r="AG36" s="77"/>
      <c r="AH36" s="77"/>
      <c r="AI36" s="77"/>
      <c r="AK36" s="42"/>
      <c r="AL36" s="93"/>
    </row>
    <row r="37" spans="1:38" ht="12.75">
      <c r="A37" s="54">
        <f t="shared" si="1"/>
        <v>28</v>
      </c>
      <c r="B37" s="55"/>
      <c r="C37" s="86">
        <v>50</v>
      </c>
      <c r="D37" s="56"/>
      <c r="E37" s="74" t="s">
        <v>107</v>
      </c>
      <c r="F37" s="88"/>
      <c r="G37" s="89">
        <f t="shared" si="0"/>
        <v>0</v>
      </c>
      <c r="H37" s="88"/>
      <c r="I37" s="206"/>
      <c r="J37" s="88"/>
      <c r="K37" s="88"/>
      <c r="L37" s="285"/>
      <c r="O37" s="26"/>
      <c r="P37" s="15"/>
      <c r="AC37" s="77"/>
      <c r="AI37" s="77"/>
      <c r="AK37" s="42"/>
      <c r="AL37" s="93"/>
    </row>
    <row r="38" spans="1:38" ht="15">
      <c r="A38" s="54">
        <f t="shared" si="1"/>
        <v>29</v>
      </c>
      <c r="B38" s="55"/>
      <c r="C38" s="55"/>
      <c r="D38" s="56"/>
      <c r="E38" s="95" t="s">
        <v>108</v>
      </c>
      <c r="F38" s="58">
        <f>+F39+F47+F58</f>
        <v>30800</v>
      </c>
      <c r="G38" s="59">
        <f t="shared" si="0"/>
        <v>38996</v>
      </c>
      <c r="H38" s="58">
        <f>+H39+H47+H58</f>
        <v>8707</v>
      </c>
      <c r="I38" s="277">
        <f>+I39+I47+I58</f>
        <v>10195</v>
      </c>
      <c r="J38" s="58">
        <f>+J39+J47+J58</f>
        <v>10399</v>
      </c>
      <c r="K38" s="58">
        <f>+K39+K47+K58</f>
        <v>9695</v>
      </c>
      <c r="L38" s="285"/>
      <c r="O38" s="26"/>
      <c r="P38" s="15"/>
      <c r="R38" s="11"/>
      <c r="S38" s="77"/>
      <c r="T38" s="77"/>
      <c r="U38" s="32"/>
      <c r="V38" s="77"/>
      <c r="AC38" s="77"/>
      <c r="AI38" s="77"/>
      <c r="AK38" s="42"/>
      <c r="AL38" s="93"/>
    </row>
    <row r="39" spans="1:38" ht="12.75">
      <c r="A39" s="54">
        <f t="shared" si="1"/>
        <v>30</v>
      </c>
      <c r="B39" s="132" t="s">
        <v>109</v>
      </c>
      <c r="C39" s="55"/>
      <c r="D39" s="56"/>
      <c r="E39" s="95" t="s">
        <v>110</v>
      </c>
      <c r="F39" s="58">
        <f>F40</f>
        <v>0</v>
      </c>
      <c r="G39" s="59">
        <f t="shared" si="0"/>
        <v>29236</v>
      </c>
      <c r="H39" s="58">
        <f>H40</f>
        <v>6956</v>
      </c>
      <c r="I39" s="277">
        <f>I40</f>
        <v>7437</v>
      </c>
      <c r="J39" s="58">
        <f>J40</f>
        <v>7465</v>
      </c>
      <c r="K39" s="58">
        <f>K40</f>
        <v>7378</v>
      </c>
      <c r="L39" s="285"/>
      <c r="O39" s="26"/>
      <c r="P39" s="15"/>
      <c r="R39" s="140"/>
      <c r="S39" s="77"/>
      <c r="T39" s="77"/>
      <c r="U39" s="141"/>
      <c r="AC39" s="77"/>
      <c r="AD39" s="77"/>
      <c r="AE39" s="77"/>
      <c r="AF39" s="77"/>
      <c r="AG39" s="77"/>
      <c r="AH39" s="77"/>
      <c r="AI39" s="77"/>
      <c r="AK39" s="42"/>
      <c r="AL39" s="93"/>
    </row>
    <row r="40" spans="1:39" ht="12.75">
      <c r="A40" s="54">
        <f t="shared" si="1"/>
        <v>31</v>
      </c>
      <c r="B40" s="55"/>
      <c r="C40" s="86">
        <v>11</v>
      </c>
      <c r="D40" s="56"/>
      <c r="E40" s="74" t="s">
        <v>111</v>
      </c>
      <c r="F40" s="58">
        <f>F41+F42+F43+F44+F45+F46</f>
        <v>0</v>
      </c>
      <c r="G40" s="59">
        <f t="shared" si="0"/>
        <v>29236</v>
      </c>
      <c r="H40" s="58">
        <f>H41+H42+H43+H44+H45+H46</f>
        <v>6956</v>
      </c>
      <c r="I40" s="277">
        <f>I41+I42+I43+I44+I45+I46</f>
        <v>7437</v>
      </c>
      <c r="J40" s="58">
        <f>J41+J42+J43+J44+J45+J46</f>
        <v>7465</v>
      </c>
      <c r="K40" s="58">
        <f>K41+K42+K43+K44+K45+K46</f>
        <v>7378</v>
      </c>
      <c r="L40" s="285"/>
      <c r="S40" s="142"/>
      <c r="T40" s="142"/>
      <c r="U40" s="143"/>
      <c r="V40" s="143"/>
      <c r="W40" s="143"/>
      <c r="X40" s="143"/>
      <c r="Y40" s="143"/>
      <c r="AK40" s="144"/>
      <c r="AL40" s="93"/>
      <c r="AM40" s="93"/>
    </row>
    <row r="41" spans="1:38" ht="12.75">
      <c r="A41" s="54">
        <f t="shared" si="1"/>
        <v>32</v>
      </c>
      <c r="B41" s="55"/>
      <c r="C41" s="55"/>
      <c r="D41" s="56"/>
      <c r="E41" s="74" t="s">
        <v>112</v>
      </c>
      <c r="F41" s="88"/>
      <c r="G41" s="89">
        <f t="shared" si="0"/>
        <v>1237</v>
      </c>
      <c r="H41" s="88">
        <v>317</v>
      </c>
      <c r="I41" s="206">
        <v>317</v>
      </c>
      <c r="J41" s="88">
        <v>345</v>
      </c>
      <c r="K41" s="88">
        <v>258</v>
      </c>
      <c r="L41" s="285"/>
      <c r="M41" s="21"/>
      <c r="S41" s="145"/>
      <c r="T41" s="145"/>
      <c r="U41" s="143"/>
      <c r="V41" s="143"/>
      <c r="W41" s="143"/>
      <c r="X41" s="143"/>
      <c r="Y41" s="143"/>
      <c r="AL41" s="93"/>
    </row>
    <row r="42" spans="1:38" ht="12.75">
      <c r="A42" s="54">
        <f t="shared" si="1"/>
        <v>33</v>
      </c>
      <c r="B42" s="55"/>
      <c r="C42" s="55"/>
      <c r="D42" s="56"/>
      <c r="E42" s="74" t="s">
        <v>113</v>
      </c>
      <c r="F42" s="88"/>
      <c r="G42" s="89">
        <f t="shared" si="0"/>
        <v>0</v>
      </c>
      <c r="H42" s="88"/>
      <c r="I42" s="206"/>
      <c r="J42" s="88"/>
      <c r="K42" s="88"/>
      <c r="L42" s="285"/>
      <c r="S42" s="145"/>
      <c r="T42" s="145"/>
      <c r="U42" s="143"/>
      <c r="V42" s="143"/>
      <c r="W42" s="143"/>
      <c r="X42" s="143"/>
      <c r="Y42" s="143"/>
      <c r="AK42" s="42"/>
      <c r="AL42" s="93"/>
    </row>
    <row r="43" spans="1:38" ht="12.75">
      <c r="A43" s="54">
        <f t="shared" si="1"/>
        <v>34</v>
      </c>
      <c r="B43" s="55"/>
      <c r="C43" s="55"/>
      <c r="D43" s="56"/>
      <c r="E43" s="74" t="s">
        <v>114</v>
      </c>
      <c r="F43" s="88"/>
      <c r="G43" s="89">
        <f t="shared" si="0"/>
        <v>0</v>
      </c>
      <c r="H43" s="88"/>
      <c r="I43" s="206"/>
      <c r="J43" s="88"/>
      <c r="K43" s="88"/>
      <c r="L43" s="285"/>
      <c r="S43" s="145"/>
      <c r="T43" s="145"/>
      <c r="U43" s="143"/>
      <c r="V43" s="143"/>
      <c r="W43" s="143"/>
      <c r="X43" s="143"/>
      <c r="Y43" s="143"/>
      <c r="AK43" s="42"/>
      <c r="AL43" s="93"/>
    </row>
    <row r="44" spans="1:37" ht="12.75">
      <c r="A44" s="54">
        <f t="shared" si="1"/>
        <v>35</v>
      </c>
      <c r="B44" s="55"/>
      <c r="C44" s="55"/>
      <c r="D44" s="56"/>
      <c r="E44" s="74" t="s">
        <v>115</v>
      </c>
      <c r="F44" s="88"/>
      <c r="G44" s="89">
        <f t="shared" si="0"/>
        <v>27999</v>
      </c>
      <c r="H44" s="88">
        <v>6639</v>
      </c>
      <c r="I44" s="206">
        <v>7120</v>
      </c>
      <c r="J44" s="88">
        <v>7120</v>
      </c>
      <c r="K44" s="88">
        <v>7120</v>
      </c>
      <c r="L44" s="285"/>
      <c r="S44" s="21"/>
      <c r="T44" s="21"/>
      <c r="AK44" s="42"/>
    </row>
    <row r="45" spans="1:37" ht="12.75">
      <c r="A45" s="54">
        <f t="shared" si="1"/>
        <v>36</v>
      </c>
      <c r="B45" s="55"/>
      <c r="C45" s="55"/>
      <c r="D45" s="56"/>
      <c r="E45" s="74" t="s">
        <v>116</v>
      </c>
      <c r="F45" s="88"/>
      <c r="G45" s="89">
        <f t="shared" si="0"/>
        <v>0</v>
      </c>
      <c r="H45" s="88"/>
      <c r="I45" s="206"/>
      <c r="J45" s="88"/>
      <c r="K45" s="88"/>
      <c r="L45" s="285"/>
      <c r="AK45" s="42"/>
    </row>
    <row r="46" spans="1:37" ht="15.75">
      <c r="A46" s="54">
        <f t="shared" si="1"/>
        <v>37</v>
      </c>
      <c r="B46" s="55"/>
      <c r="C46" s="55"/>
      <c r="D46" s="56"/>
      <c r="E46" s="74" t="s">
        <v>117</v>
      </c>
      <c r="F46" s="88"/>
      <c r="G46" s="89">
        <f t="shared" si="0"/>
        <v>0</v>
      </c>
      <c r="H46" s="88"/>
      <c r="I46" s="206"/>
      <c r="J46" s="88"/>
      <c r="K46" s="88"/>
      <c r="L46" s="285"/>
      <c r="P46" s="9"/>
      <c r="R46" s="146"/>
      <c r="AK46" s="42"/>
    </row>
    <row r="47" spans="1:37" ht="15.75">
      <c r="A47" s="54">
        <f t="shared" si="1"/>
        <v>38</v>
      </c>
      <c r="B47" s="147" t="s">
        <v>118</v>
      </c>
      <c r="C47" s="148"/>
      <c r="D47" s="149"/>
      <c r="E47" s="150" t="s">
        <v>119</v>
      </c>
      <c r="F47" s="151">
        <f>F48+F54</f>
        <v>0</v>
      </c>
      <c r="G47" s="59">
        <f t="shared" si="0"/>
        <v>9760</v>
      </c>
      <c r="H47" s="151">
        <f>H48+H54</f>
        <v>1751</v>
      </c>
      <c r="I47" s="280">
        <f>I48+I54</f>
        <v>2758</v>
      </c>
      <c r="J47" s="151">
        <f>J48+J54</f>
        <v>2934</v>
      </c>
      <c r="K47" s="151">
        <f>K48+K54</f>
        <v>2317</v>
      </c>
      <c r="L47" s="285"/>
      <c r="M47" s="213"/>
      <c r="R47" s="146"/>
      <c r="AK47" s="42"/>
    </row>
    <row r="48" spans="1:37" ht="51">
      <c r="A48" s="54">
        <f t="shared" si="1"/>
        <v>39</v>
      </c>
      <c r="B48" s="148"/>
      <c r="C48" s="152">
        <v>9</v>
      </c>
      <c r="D48" s="153"/>
      <c r="E48" s="154" t="s">
        <v>120</v>
      </c>
      <c r="F48" s="151">
        <f>+F49+F51+F53</f>
        <v>0</v>
      </c>
      <c r="G48" s="59">
        <f t="shared" si="0"/>
        <v>2262</v>
      </c>
      <c r="H48" s="151">
        <f>+H49+H51+H53+H52+H50</f>
        <v>980</v>
      </c>
      <c r="I48" s="280">
        <f>+I49+I51+I53+I52+I50</f>
        <v>503</v>
      </c>
      <c r="J48" s="151">
        <f>+J49+J51+J53+J52+J50</f>
        <v>389</v>
      </c>
      <c r="K48" s="151">
        <f>+K49+K51+K53+K52+K50</f>
        <v>390</v>
      </c>
      <c r="L48" s="285"/>
      <c r="P48" s="4" t="s">
        <v>1</v>
      </c>
      <c r="R48" s="7"/>
      <c r="S48" s="155"/>
      <c r="T48" s="156" t="s">
        <v>121</v>
      </c>
      <c r="AK48" s="144"/>
    </row>
    <row r="49" spans="1:17" ht="12.75">
      <c r="A49" s="54">
        <f t="shared" si="1"/>
        <v>40</v>
      </c>
      <c r="B49" s="148"/>
      <c r="C49" s="157"/>
      <c r="D49" s="158"/>
      <c r="E49" s="83" t="s">
        <v>122</v>
      </c>
      <c r="F49" s="88"/>
      <c r="G49" s="89">
        <f t="shared" si="0"/>
        <v>0</v>
      </c>
      <c r="H49" s="88"/>
      <c r="I49" s="206"/>
      <c r="J49" s="88"/>
      <c r="K49" s="88"/>
      <c r="L49" s="285"/>
      <c r="M49" s="160"/>
      <c r="N49" s="160"/>
      <c r="O49" s="160"/>
      <c r="P49" s="160"/>
      <c r="Q49" s="160"/>
    </row>
    <row r="50" spans="1:17" ht="12.75">
      <c r="A50" s="54"/>
      <c r="B50" s="148"/>
      <c r="C50" s="157"/>
      <c r="D50" s="158"/>
      <c r="E50" s="74" t="s">
        <v>115</v>
      </c>
      <c r="F50" s="88"/>
      <c r="G50" s="89">
        <f t="shared" si="0"/>
        <v>400</v>
      </c>
      <c r="H50" s="88">
        <v>400</v>
      </c>
      <c r="I50" s="206"/>
      <c r="J50" s="88"/>
      <c r="K50" s="88"/>
      <c r="L50" s="285"/>
      <c r="M50" s="160"/>
      <c r="N50" s="160"/>
      <c r="O50" s="160"/>
      <c r="P50" s="160"/>
      <c r="Q50" s="160"/>
    </row>
    <row r="51" spans="1:39" ht="12.75">
      <c r="A51" s="54">
        <f>A49+1</f>
        <v>41</v>
      </c>
      <c r="B51" s="161"/>
      <c r="C51" s="162"/>
      <c r="D51" s="163"/>
      <c r="E51" s="164" t="s">
        <v>123</v>
      </c>
      <c r="F51" s="88"/>
      <c r="G51" s="119">
        <f t="shared" si="0"/>
        <v>77</v>
      </c>
      <c r="H51" s="88">
        <v>77</v>
      </c>
      <c r="I51" s="206"/>
      <c r="J51" s="88"/>
      <c r="K51" s="88"/>
      <c r="L51" s="285"/>
      <c r="M51" s="159"/>
      <c r="N51" s="159"/>
      <c r="O51" s="159"/>
      <c r="P51" s="159"/>
      <c r="Q51" s="159"/>
      <c r="R51" s="21">
        <f>L50+L53</f>
        <v>0</v>
      </c>
      <c r="AM51" s="93"/>
    </row>
    <row r="52" spans="1:39" ht="12.75">
      <c r="A52" s="54"/>
      <c r="B52" s="161"/>
      <c r="C52" s="162"/>
      <c r="D52" s="163"/>
      <c r="E52" s="164" t="s">
        <v>113</v>
      </c>
      <c r="F52" s="88"/>
      <c r="G52" s="119">
        <f t="shared" si="0"/>
        <v>0</v>
      </c>
      <c r="H52" s="88"/>
      <c r="I52" s="206"/>
      <c r="J52" s="88"/>
      <c r="K52" s="88"/>
      <c r="L52" s="285"/>
      <c r="M52" s="160"/>
      <c r="N52" s="160"/>
      <c r="O52" s="160"/>
      <c r="P52" s="160"/>
      <c r="Q52" s="160"/>
      <c r="AM52" s="93"/>
    </row>
    <row r="53" spans="1:17" ht="12.75">
      <c r="A53" s="54">
        <f>A51+1</f>
        <v>42</v>
      </c>
      <c r="B53" s="148"/>
      <c r="C53" s="157"/>
      <c r="D53" s="158"/>
      <c r="E53" s="83" t="s">
        <v>112</v>
      </c>
      <c r="F53" s="88"/>
      <c r="G53" s="89">
        <f t="shared" si="0"/>
        <v>1785</v>
      </c>
      <c r="H53" s="328">
        <v>503</v>
      </c>
      <c r="I53" s="328">
        <v>503</v>
      </c>
      <c r="J53" s="328">
        <v>389</v>
      </c>
      <c r="K53" s="328">
        <v>390</v>
      </c>
      <c r="L53" s="285"/>
      <c r="M53" s="307"/>
      <c r="N53" s="165"/>
      <c r="O53" s="165"/>
      <c r="P53" s="165"/>
      <c r="Q53" s="165"/>
    </row>
    <row r="54" spans="1:38" ht="15.75">
      <c r="A54" s="54">
        <f>A53+1</f>
        <v>43</v>
      </c>
      <c r="B54" s="55"/>
      <c r="C54" s="96">
        <v>10</v>
      </c>
      <c r="D54" s="96"/>
      <c r="E54" s="68" t="s">
        <v>124</v>
      </c>
      <c r="F54" s="59">
        <f>F55+F57</f>
        <v>0</v>
      </c>
      <c r="G54" s="59">
        <f t="shared" si="0"/>
        <v>7498</v>
      </c>
      <c r="H54" s="59">
        <f>H55+H56+H57</f>
        <v>771</v>
      </c>
      <c r="I54" s="292">
        <f>I55+I56+I57</f>
        <v>2255</v>
      </c>
      <c r="J54" s="59">
        <f>J55+J56+J57</f>
        <v>2545</v>
      </c>
      <c r="K54" s="59">
        <f>K55+K56+K57</f>
        <v>1927</v>
      </c>
      <c r="L54" s="285"/>
      <c r="M54" s="160"/>
      <c r="N54" s="160"/>
      <c r="O54" s="160"/>
      <c r="P54" s="160"/>
      <c r="Q54" s="160"/>
      <c r="S54" s="166" t="s">
        <v>125</v>
      </c>
      <c r="T54" s="166"/>
      <c r="AL54" s="93"/>
    </row>
    <row r="55" spans="1:20" ht="15">
      <c r="A55" s="54">
        <f t="shared" si="1"/>
        <v>44</v>
      </c>
      <c r="B55" s="55"/>
      <c r="C55" s="55"/>
      <c r="D55" s="56"/>
      <c r="E55" s="74" t="s">
        <v>122</v>
      </c>
      <c r="F55" s="88"/>
      <c r="G55" s="89">
        <f t="shared" si="0"/>
        <v>6198</v>
      </c>
      <c r="H55" s="119">
        <v>481</v>
      </c>
      <c r="I55" s="119">
        <v>1700</v>
      </c>
      <c r="J55" s="119">
        <v>2100</v>
      </c>
      <c r="K55" s="119">
        <v>1917</v>
      </c>
      <c r="L55" s="285"/>
      <c r="M55" s="167"/>
      <c r="N55" s="167"/>
      <c r="O55" s="167"/>
      <c r="P55" s="167"/>
      <c r="Q55" s="167"/>
      <c r="S55" s="168" t="s">
        <v>126</v>
      </c>
      <c r="T55" s="168"/>
    </row>
    <row r="56" spans="1:20" ht="15">
      <c r="A56" s="54">
        <f t="shared" si="1"/>
        <v>45</v>
      </c>
      <c r="B56" s="55"/>
      <c r="C56" s="55"/>
      <c r="D56" s="56"/>
      <c r="E56" s="164" t="s">
        <v>123</v>
      </c>
      <c r="F56" s="88"/>
      <c r="G56" s="89">
        <f t="shared" si="0"/>
        <v>0</v>
      </c>
      <c r="H56" s="119">
        <v>0</v>
      </c>
      <c r="I56" s="119">
        <v>0</v>
      </c>
      <c r="J56" s="119">
        <v>0</v>
      </c>
      <c r="K56" s="119">
        <v>0</v>
      </c>
      <c r="L56" s="285"/>
      <c r="M56" s="160"/>
      <c r="N56" s="160"/>
      <c r="O56" s="160"/>
      <c r="P56" s="160"/>
      <c r="Q56" s="160"/>
      <c r="S56" s="168"/>
      <c r="T56" s="168"/>
    </row>
    <row r="57" spans="1:20" ht="15">
      <c r="A57" s="54">
        <f t="shared" si="1"/>
        <v>46</v>
      </c>
      <c r="B57" s="55"/>
      <c r="C57" s="55"/>
      <c r="D57" s="56"/>
      <c r="E57" s="74" t="s">
        <v>127</v>
      </c>
      <c r="F57" s="88"/>
      <c r="G57" s="89">
        <f t="shared" si="0"/>
        <v>1300</v>
      </c>
      <c r="H57" s="119">
        <v>290</v>
      </c>
      <c r="I57" s="119">
        <v>555</v>
      </c>
      <c r="J57" s="119">
        <v>445</v>
      </c>
      <c r="K57" s="119">
        <v>10</v>
      </c>
      <c r="L57" s="285"/>
      <c r="M57" s="160"/>
      <c r="N57" s="160"/>
      <c r="O57" s="160"/>
      <c r="P57" s="160"/>
      <c r="Q57" s="160"/>
      <c r="S57" s="168" t="s">
        <v>128</v>
      </c>
      <c r="T57" s="168"/>
    </row>
    <row r="58" spans="1:20" ht="15">
      <c r="A58" s="54">
        <f t="shared" si="1"/>
        <v>47</v>
      </c>
      <c r="B58" s="78" t="s">
        <v>129</v>
      </c>
      <c r="C58" s="55"/>
      <c r="D58" s="56"/>
      <c r="E58" s="68" t="s">
        <v>130</v>
      </c>
      <c r="F58" s="88">
        <v>30800</v>
      </c>
      <c r="G58" s="89">
        <f>H58+I58+J58+K58</f>
        <v>0</v>
      </c>
      <c r="H58" s="206">
        <v>0</v>
      </c>
      <c r="I58" s="206">
        <v>0</v>
      </c>
      <c r="J58" s="88">
        <v>0</v>
      </c>
      <c r="K58" s="88">
        <v>0</v>
      </c>
      <c r="L58" s="285"/>
      <c r="M58" s="160"/>
      <c r="N58" s="160"/>
      <c r="O58" s="160"/>
      <c r="P58" s="160"/>
      <c r="Q58" s="160"/>
      <c r="S58" s="168" t="s">
        <v>131</v>
      </c>
      <c r="T58" s="168"/>
    </row>
    <row r="59" spans="1:20" ht="15">
      <c r="A59" s="54"/>
      <c r="B59" s="55" t="s">
        <v>56</v>
      </c>
      <c r="C59" s="55" t="s">
        <v>57</v>
      </c>
      <c r="D59" s="55" t="s">
        <v>58</v>
      </c>
      <c r="E59" s="95" t="s">
        <v>19</v>
      </c>
      <c r="F59" s="89"/>
      <c r="G59" s="89"/>
      <c r="H59" s="89"/>
      <c r="I59" s="293"/>
      <c r="J59" s="89"/>
      <c r="K59" s="89"/>
      <c r="L59" s="285"/>
      <c r="M59" s="159"/>
      <c r="N59" s="159"/>
      <c r="O59" s="159"/>
      <c r="P59" s="159"/>
      <c r="Q59" s="159"/>
      <c r="S59" s="168"/>
      <c r="T59" s="168"/>
    </row>
    <row r="60" spans="1:21" ht="25.5">
      <c r="A60" s="54">
        <f>A58+1</f>
        <v>48</v>
      </c>
      <c r="B60" s="55"/>
      <c r="C60" s="55"/>
      <c r="D60" s="56"/>
      <c r="E60" s="169" t="s">
        <v>132</v>
      </c>
      <c r="F60" s="58">
        <f>F61+F149</f>
        <v>30800</v>
      </c>
      <c r="G60" s="59">
        <f aca="true" t="shared" si="6" ref="G60:G123">H60+I60+J60+K60</f>
        <v>130219.29</v>
      </c>
      <c r="H60" s="58">
        <f>H61+H149</f>
        <v>35949.25</v>
      </c>
      <c r="I60" s="277">
        <f>I61+I149</f>
        <v>36513.15</v>
      </c>
      <c r="J60" s="58">
        <f>J61+J149</f>
        <v>36481</v>
      </c>
      <c r="K60" s="58">
        <f>K61+K149</f>
        <v>21275.89</v>
      </c>
      <c r="L60" s="285"/>
      <c r="M60" s="170"/>
      <c r="N60" s="159"/>
      <c r="O60" s="160"/>
      <c r="P60" s="160"/>
      <c r="Q60" s="160"/>
      <c r="R60" s="171"/>
      <c r="S60" s="30"/>
      <c r="T60" s="30"/>
      <c r="U60" s="171"/>
    </row>
    <row r="61" spans="1:37" ht="15.75" thickBot="1">
      <c r="A61" s="54">
        <f>A60+1</f>
        <v>49</v>
      </c>
      <c r="B61" s="55"/>
      <c r="C61" s="55"/>
      <c r="D61" s="56"/>
      <c r="E61" s="95" t="s">
        <v>133</v>
      </c>
      <c r="F61" s="58">
        <f>F62+F96+F138+F141+F142</f>
        <v>30800</v>
      </c>
      <c r="G61" s="59">
        <f t="shared" si="6"/>
        <v>123540.14</v>
      </c>
      <c r="H61" s="58">
        <f>H62+H96+H138+H141+H142</f>
        <v>35182.1</v>
      </c>
      <c r="I61" s="277">
        <f>I62+I96+I138+I141+I142</f>
        <v>34748.15</v>
      </c>
      <c r="J61" s="58">
        <f>J62+J96+J138+J141+J142</f>
        <v>34316</v>
      </c>
      <c r="K61" s="58">
        <f>K62+K96+K138+K141+K142</f>
        <v>19293.89</v>
      </c>
      <c r="L61" s="285"/>
      <c r="M61" s="308"/>
      <c r="N61" s="172"/>
      <c r="O61" s="172"/>
      <c r="P61" s="172"/>
      <c r="Q61" s="172"/>
      <c r="R61" s="171"/>
      <c r="S61" s="171"/>
      <c r="T61" s="1" t="s">
        <v>134</v>
      </c>
      <c r="U61" s="1"/>
      <c r="AK61" s="93"/>
    </row>
    <row r="62" spans="1:21" ht="15.75" thickBot="1">
      <c r="A62" s="54">
        <f aca="true" t="shared" si="7" ref="A62:A125">A61+1</f>
        <v>50</v>
      </c>
      <c r="B62" s="55">
        <v>10</v>
      </c>
      <c r="C62" s="55"/>
      <c r="D62" s="56"/>
      <c r="E62" s="95" t="s">
        <v>135</v>
      </c>
      <c r="F62" s="58">
        <f>F63+F81+F88</f>
        <v>0</v>
      </c>
      <c r="G62" s="59">
        <f t="shared" si="6"/>
        <v>69797.28</v>
      </c>
      <c r="H62" s="58">
        <f>H63+H81+H88</f>
        <v>19599.38</v>
      </c>
      <c r="I62" s="277">
        <f>I63+I81+I88</f>
        <v>19840.38</v>
      </c>
      <c r="J62" s="58">
        <f>J63+J81+J88</f>
        <v>19840.38</v>
      </c>
      <c r="K62" s="58">
        <f>K63+K81+K88</f>
        <v>10517.14</v>
      </c>
      <c r="L62" s="285"/>
      <c r="M62" s="60"/>
      <c r="R62" s="173" t="s">
        <v>136</v>
      </c>
      <c r="S62" s="174" t="s">
        <v>137</v>
      </c>
      <c r="T62" s="175" t="s">
        <v>138</v>
      </c>
      <c r="U62" s="176"/>
    </row>
    <row r="63" spans="1:21" ht="17.25" customHeight="1">
      <c r="A63" s="54">
        <f t="shared" si="7"/>
        <v>51</v>
      </c>
      <c r="B63" s="55"/>
      <c r="C63" s="132" t="s">
        <v>44</v>
      </c>
      <c r="D63" s="56"/>
      <c r="E63" s="95" t="s">
        <v>139</v>
      </c>
      <c r="F63" s="58">
        <f>SUM(F64:F80)</f>
        <v>0</v>
      </c>
      <c r="G63" s="59">
        <f t="shared" si="6"/>
        <v>52644.53</v>
      </c>
      <c r="H63" s="58">
        <f>SUM(H64:H80)</f>
        <v>14479.18</v>
      </c>
      <c r="I63" s="277">
        <f>SUM(I64:I80)</f>
        <v>14654.130000000001</v>
      </c>
      <c r="J63" s="58">
        <f>SUM(J64:J80)</f>
        <v>14654.130000000001</v>
      </c>
      <c r="K63" s="58">
        <f>SUM(K64:K80)</f>
        <v>8857.09</v>
      </c>
      <c r="L63" s="285"/>
      <c r="M63" s="21"/>
      <c r="N63" s="21"/>
      <c r="R63" s="177">
        <v>1</v>
      </c>
      <c r="S63" s="178" t="s">
        <v>140</v>
      </c>
      <c r="T63" s="179">
        <v>0</v>
      </c>
      <c r="U63" s="180"/>
    </row>
    <row r="64" spans="1:21" ht="15.75" customHeight="1">
      <c r="A64" s="54">
        <f t="shared" si="7"/>
        <v>52</v>
      </c>
      <c r="B64" s="55"/>
      <c r="C64" s="55"/>
      <c r="D64" s="137" t="s">
        <v>44</v>
      </c>
      <c r="E64" s="74" t="s">
        <v>141</v>
      </c>
      <c r="F64" s="181">
        <f aca="true" t="shared" si="8" ref="F64:F87">+F180+F296+F528+F412</f>
        <v>0</v>
      </c>
      <c r="G64" s="89">
        <f t="shared" si="6"/>
        <v>39734.5</v>
      </c>
      <c r="H64" s="181">
        <f aca="true" t="shared" si="9" ref="H64:K79">+H180+H296+H528+H412</f>
        <v>10647</v>
      </c>
      <c r="I64" s="294">
        <f t="shared" si="9"/>
        <v>10762.5</v>
      </c>
      <c r="J64" s="181">
        <f t="shared" si="9"/>
        <v>10762.5</v>
      </c>
      <c r="K64" s="181">
        <f t="shared" si="9"/>
        <v>7562.5</v>
      </c>
      <c r="L64" s="285"/>
      <c r="M64" s="21"/>
      <c r="N64" s="21"/>
      <c r="R64" s="182">
        <v>2</v>
      </c>
      <c r="S64" s="179" t="s">
        <v>142</v>
      </c>
      <c r="T64" s="179">
        <v>0</v>
      </c>
      <c r="U64" s="183"/>
    </row>
    <row r="65" spans="1:21" ht="20.25" customHeight="1">
      <c r="A65" s="54">
        <f t="shared" si="7"/>
        <v>53</v>
      </c>
      <c r="B65" s="55"/>
      <c r="C65" s="55"/>
      <c r="D65" s="137" t="s">
        <v>77</v>
      </c>
      <c r="E65" s="74" t="s">
        <v>143</v>
      </c>
      <c r="F65" s="181">
        <f t="shared" si="8"/>
        <v>0</v>
      </c>
      <c r="G65" s="89">
        <f t="shared" si="6"/>
        <v>0</v>
      </c>
      <c r="H65" s="181">
        <f t="shared" si="9"/>
        <v>0</v>
      </c>
      <c r="I65" s="294">
        <f t="shared" si="9"/>
        <v>0</v>
      </c>
      <c r="J65" s="181">
        <f t="shared" si="9"/>
        <v>0</v>
      </c>
      <c r="K65" s="181">
        <f t="shared" si="9"/>
        <v>0</v>
      </c>
      <c r="L65" s="285"/>
      <c r="M65" s="21"/>
      <c r="R65" s="182">
        <v>3</v>
      </c>
      <c r="S65" s="179" t="s">
        <v>144</v>
      </c>
      <c r="T65" s="179">
        <v>0</v>
      </c>
      <c r="U65" s="180"/>
    </row>
    <row r="66" spans="1:21" ht="15" customHeight="1">
      <c r="A66" s="54">
        <f t="shared" si="7"/>
        <v>54</v>
      </c>
      <c r="B66" s="55"/>
      <c r="C66" s="55"/>
      <c r="D66" s="137" t="s">
        <v>81</v>
      </c>
      <c r="E66" s="74" t="s">
        <v>145</v>
      </c>
      <c r="F66" s="181">
        <f t="shared" si="8"/>
        <v>0</v>
      </c>
      <c r="G66" s="89">
        <f t="shared" si="6"/>
        <v>0</v>
      </c>
      <c r="H66" s="181">
        <f t="shared" si="9"/>
        <v>0</v>
      </c>
      <c r="I66" s="294">
        <f t="shared" si="9"/>
        <v>0</v>
      </c>
      <c r="J66" s="181">
        <f t="shared" si="9"/>
        <v>0</v>
      </c>
      <c r="K66" s="181">
        <f t="shared" si="9"/>
        <v>0</v>
      </c>
      <c r="L66" s="285"/>
      <c r="M66" s="21"/>
      <c r="R66" s="182">
        <v>4</v>
      </c>
      <c r="S66" s="179" t="s">
        <v>146</v>
      </c>
      <c r="T66" s="179">
        <v>0</v>
      </c>
      <c r="U66" s="184"/>
    </row>
    <row r="67" spans="1:21" ht="16.5" customHeight="1">
      <c r="A67" s="54">
        <f t="shared" si="7"/>
        <v>55</v>
      </c>
      <c r="B67" s="55"/>
      <c r="C67" s="55"/>
      <c r="D67" s="137" t="s">
        <v>105</v>
      </c>
      <c r="E67" s="74" t="s">
        <v>147</v>
      </c>
      <c r="F67" s="181">
        <f t="shared" si="8"/>
        <v>0</v>
      </c>
      <c r="G67" s="89">
        <f t="shared" si="6"/>
        <v>0</v>
      </c>
      <c r="H67" s="181">
        <f t="shared" si="9"/>
        <v>0</v>
      </c>
      <c r="I67" s="294">
        <f t="shared" si="9"/>
        <v>0</v>
      </c>
      <c r="J67" s="181">
        <f t="shared" si="9"/>
        <v>0</v>
      </c>
      <c r="K67" s="181">
        <f t="shared" si="9"/>
        <v>0</v>
      </c>
      <c r="L67" s="285"/>
      <c r="M67" s="21"/>
      <c r="R67" s="182">
        <v>5</v>
      </c>
      <c r="S67" s="179" t="s">
        <v>148</v>
      </c>
      <c r="T67" s="179">
        <v>0</v>
      </c>
      <c r="U67" s="184"/>
    </row>
    <row r="68" spans="1:21" ht="46.5" customHeight="1">
      <c r="A68" s="54">
        <f t="shared" si="7"/>
        <v>56</v>
      </c>
      <c r="B68" s="55"/>
      <c r="C68" s="55"/>
      <c r="D68" s="137" t="s">
        <v>39</v>
      </c>
      <c r="E68" s="74" t="s">
        <v>149</v>
      </c>
      <c r="F68" s="181">
        <f t="shared" si="8"/>
        <v>0</v>
      </c>
      <c r="G68" s="89">
        <f t="shared" si="6"/>
        <v>7211.64</v>
      </c>
      <c r="H68" s="181">
        <f t="shared" si="9"/>
        <v>2055</v>
      </c>
      <c r="I68" s="294">
        <f t="shared" si="9"/>
        <v>2098.5</v>
      </c>
      <c r="J68" s="181">
        <f t="shared" si="9"/>
        <v>2098.5</v>
      </c>
      <c r="K68" s="181">
        <f t="shared" si="9"/>
        <v>959.64</v>
      </c>
      <c r="L68" s="285"/>
      <c r="M68" s="21"/>
      <c r="R68" s="182">
        <v>6</v>
      </c>
      <c r="S68" s="179" t="s">
        <v>150</v>
      </c>
      <c r="T68" s="179">
        <v>0</v>
      </c>
      <c r="U68" s="184"/>
    </row>
    <row r="69" spans="1:21" ht="15" customHeight="1" thickBot="1">
      <c r="A69" s="54">
        <f t="shared" si="7"/>
        <v>57</v>
      </c>
      <c r="B69" s="55"/>
      <c r="C69" s="55"/>
      <c r="D69" s="137" t="s">
        <v>151</v>
      </c>
      <c r="E69" s="74" t="s">
        <v>152</v>
      </c>
      <c r="F69" s="181">
        <f t="shared" si="8"/>
        <v>0</v>
      </c>
      <c r="G69" s="89">
        <f t="shared" si="6"/>
        <v>3166.75</v>
      </c>
      <c r="H69" s="181">
        <f t="shared" si="9"/>
        <v>1000</v>
      </c>
      <c r="I69" s="294">
        <f t="shared" si="9"/>
        <v>1007.25</v>
      </c>
      <c r="J69" s="181">
        <f t="shared" si="9"/>
        <v>1007.25</v>
      </c>
      <c r="K69" s="181">
        <f t="shared" si="9"/>
        <v>152.25</v>
      </c>
      <c r="L69" s="285"/>
      <c r="M69" s="21"/>
      <c r="R69" s="185">
        <v>7</v>
      </c>
      <c r="S69" s="186" t="s">
        <v>153</v>
      </c>
      <c r="T69" s="179">
        <v>0</v>
      </c>
      <c r="U69" s="184"/>
    </row>
    <row r="70" spans="1:37" ht="12.75">
      <c r="A70" s="54">
        <f t="shared" si="7"/>
        <v>58</v>
      </c>
      <c r="B70" s="55"/>
      <c r="C70" s="55"/>
      <c r="D70" s="137" t="s">
        <v>154</v>
      </c>
      <c r="E70" s="74" t="s">
        <v>155</v>
      </c>
      <c r="F70" s="181">
        <f t="shared" si="8"/>
        <v>0</v>
      </c>
      <c r="G70" s="89">
        <f t="shared" si="6"/>
        <v>0</v>
      </c>
      <c r="H70" s="181">
        <f t="shared" si="9"/>
        <v>0</v>
      </c>
      <c r="I70" s="294">
        <f t="shared" si="9"/>
        <v>0</v>
      </c>
      <c r="J70" s="181">
        <f t="shared" si="9"/>
        <v>0</v>
      </c>
      <c r="K70" s="181">
        <f t="shared" si="9"/>
        <v>0</v>
      </c>
      <c r="L70" s="285"/>
      <c r="M70" s="21"/>
      <c r="AK70" s="93"/>
    </row>
    <row r="71" spans="1:13" ht="12.75">
      <c r="A71" s="54">
        <f t="shared" si="7"/>
        <v>59</v>
      </c>
      <c r="B71" s="55"/>
      <c r="C71" s="55"/>
      <c r="D71" s="137" t="s">
        <v>62</v>
      </c>
      <c r="E71" s="74" t="s">
        <v>156</v>
      </c>
      <c r="F71" s="181">
        <f t="shared" si="8"/>
        <v>0</v>
      </c>
      <c r="G71" s="89">
        <f t="shared" si="6"/>
        <v>0</v>
      </c>
      <c r="H71" s="181">
        <f t="shared" si="9"/>
        <v>0</v>
      </c>
      <c r="I71" s="294">
        <f t="shared" si="9"/>
        <v>0</v>
      </c>
      <c r="J71" s="181">
        <f t="shared" si="9"/>
        <v>0</v>
      </c>
      <c r="K71" s="181">
        <f t="shared" si="9"/>
        <v>0</v>
      </c>
      <c r="L71" s="285"/>
      <c r="M71" s="21"/>
    </row>
    <row r="72" spans="1:13" ht="12.75">
      <c r="A72" s="54">
        <f t="shared" si="7"/>
        <v>60</v>
      </c>
      <c r="B72" s="55"/>
      <c r="C72" s="55"/>
      <c r="D72" s="137" t="s">
        <v>157</v>
      </c>
      <c r="E72" s="74" t="s">
        <v>158</v>
      </c>
      <c r="F72" s="181">
        <f t="shared" si="8"/>
        <v>0</v>
      </c>
      <c r="G72" s="89">
        <f t="shared" si="6"/>
        <v>0</v>
      </c>
      <c r="H72" s="181">
        <f t="shared" si="9"/>
        <v>0</v>
      </c>
      <c r="I72" s="294">
        <f t="shared" si="9"/>
        <v>0</v>
      </c>
      <c r="J72" s="181">
        <f t="shared" si="9"/>
        <v>0</v>
      </c>
      <c r="K72" s="181">
        <f t="shared" si="9"/>
        <v>0</v>
      </c>
      <c r="L72" s="285"/>
      <c r="M72" s="21"/>
    </row>
    <row r="73" spans="1:37" ht="15">
      <c r="A73" s="54">
        <f t="shared" si="7"/>
        <v>61</v>
      </c>
      <c r="B73" s="55"/>
      <c r="C73" s="55"/>
      <c r="D73" s="56">
        <v>10</v>
      </c>
      <c r="E73" s="74" t="s">
        <v>159</v>
      </c>
      <c r="F73" s="181">
        <f t="shared" si="8"/>
        <v>0</v>
      </c>
      <c r="G73" s="89">
        <f t="shared" si="6"/>
        <v>0</v>
      </c>
      <c r="H73" s="181">
        <f t="shared" si="9"/>
        <v>0</v>
      </c>
      <c r="I73" s="294">
        <f t="shared" si="9"/>
        <v>0</v>
      </c>
      <c r="J73" s="181">
        <f t="shared" si="9"/>
        <v>0</v>
      </c>
      <c r="K73" s="181">
        <f t="shared" si="9"/>
        <v>0</v>
      </c>
      <c r="L73" s="285"/>
      <c r="M73" s="21"/>
      <c r="R73" s="11" t="s">
        <v>95</v>
      </c>
      <c r="S73" s="77"/>
      <c r="T73" s="77"/>
      <c r="U73" s="32" t="s">
        <v>96</v>
      </c>
      <c r="V73" s="77"/>
      <c r="W73" s="77"/>
      <c r="AK73">
        <v>238369.69</v>
      </c>
    </row>
    <row r="74" spans="1:37" ht="12.75">
      <c r="A74" s="54">
        <f t="shared" si="7"/>
        <v>62</v>
      </c>
      <c r="B74" s="55"/>
      <c r="C74" s="55"/>
      <c r="D74" s="56">
        <v>11</v>
      </c>
      <c r="E74" s="74" t="s">
        <v>160</v>
      </c>
      <c r="F74" s="181">
        <f t="shared" si="8"/>
        <v>0</v>
      </c>
      <c r="G74" s="89">
        <f t="shared" si="6"/>
        <v>2531.1</v>
      </c>
      <c r="H74" s="181">
        <f t="shared" si="9"/>
        <v>777</v>
      </c>
      <c r="I74" s="294">
        <f t="shared" si="9"/>
        <v>785.7</v>
      </c>
      <c r="J74" s="181">
        <f t="shared" si="9"/>
        <v>785.7</v>
      </c>
      <c r="K74" s="181">
        <f t="shared" si="9"/>
        <v>182.7</v>
      </c>
      <c r="L74" s="285"/>
      <c r="M74" s="21"/>
      <c r="AK74">
        <v>1222222</v>
      </c>
    </row>
    <row r="75" spans="1:37" ht="12.75">
      <c r="A75" s="54">
        <f t="shared" si="7"/>
        <v>63</v>
      </c>
      <c r="B75" s="55"/>
      <c r="C75" s="55"/>
      <c r="D75" s="56">
        <v>12</v>
      </c>
      <c r="E75" s="74" t="s">
        <v>161</v>
      </c>
      <c r="F75" s="181">
        <f t="shared" si="8"/>
        <v>0</v>
      </c>
      <c r="G75" s="89">
        <f t="shared" si="6"/>
        <v>0</v>
      </c>
      <c r="H75" s="181">
        <f t="shared" si="9"/>
        <v>0</v>
      </c>
      <c r="I75" s="294">
        <f t="shared" si="9"/>
        <v>0</v>
      </c>
      <c r="J75" s="181">
        <f t="shared" si="9"/>
        <v>0</v>
      </c>
      <c r="K75" s="181">
        <f t="shared" si="9"/>
        <v>0</v>
      </c>
      <c r="L75" s="285"/>
      <c r="M75" s="21"/>
      <c r="R75" s="140"/>
      <c r="S75" s="77"/>
      <c r="T75" s="77"/>
      <c r="AK75">
        <v>318400</v>
      </c>
    </row>
    <row r="76" spans="1:37" ht="12.75">
      <c r="A76" s="54">
        <f t="shared" si="7"/>
        <v>64</v>
      </c>
      <c r="B76" s="55"/>
      <c r="C76" s="55"/>
      <c r="D76" s="56">
        <v>13</v>
      </c>
      <c r="E76" s="74" t="s">
        <v>162</v>
      </c>
      <c r="F76" s="181">
        <f t="shared" si="8"/>
        <v>0</v>
      </c>
      <c r="G76" s="89">
        <f t="shared" si="6"/>
        <v>0.54</v>
      </c>
      <c r="H76" s="181">
        <f t="shared" si="9"/>
        <v>0.18</v>
      </c>
      <c r="I76" s="294">
        <f t="shared" si="9"/>
        <v>0.18</v>
      </c>
      <c r="J76" s="181">
        <f t="shared" si="9"/>
        <v>0.18</v>
      </c>
      <c r="K76" s="181">
        <f t="shared" si="9"/>
        <v>0</v>
      </c>
      <c r="L76" s="285"/>
      <c r="M76" s="21"/>
      <c r="AK76">
        <v>124305</v>
      </c>
    </row>
    <row r="77" spans="1:37" ht="12.75">
      <c r="A77" s="54">
        <f t="shared" si="7"/>
        <v>65</v>
      </c>
      <c r="B77" s="55"/>
      <c r="C77" s="55"/>
      <c r="D77" s="56">
        <v>14</v>
      </c>
      <c r="E77" s="74" t="s">
        <v>163</v>
      </c>
      <c r="F77" s="181">
        <f t="shared" si="8"/>
        <v>0</v>
      </c>
      <c r="G77" s="89">
        <f t="shared" si="6"/>
        <v>0</v>
      </c>
      <c r="H77" s="181">
        <f t="shared" si="9"/>
        <v>0</v>
      </c>
      <c r="I77" s="294">
        <f t="shared" si="9"/>
        <v>0</v>
      </c>
      <c r="J77" s="181">
        <f t="shared" si="9"/>
        <v>0</v>
      </c>
      <c r="K77" s="181">
        <f t="shared" si="9"/>
        <v>0</v>
      </c>
      <c r="L77" s="285"/>
      <c r="M77" s="21"/>
      <c r="AK77">
        <v>8799</v>
      </c>
    </row>
    <row r="78" spans="1:37" ht="12.75">
      <c r="A78" s="54">
        <f t="shared" si="7"/>
        <v>66</v>
      </c>
      <c r="B78" s="55"/>
      <c r="C78" s="55"/>
      <c r="D78" s="56">
        <v>15</v>
      </c>
      <c r="E78" s="74" t="s">
        <v>164</v>
      </c>
      <c r="F78" s="181">
        <f t="shared" si="8"/>
        <v>0</v>
      </c>
      <c r="G78" s="89">
        <f t="shared" si="6"/>
        <v>0</v>
      </c>
      <c r="H78" s="181">
        <f t="shared" si="9"/>
        <v>0</v>
      </c>
      <c r="I78" s="294">
        <f t="shared" si="9"/>
        <v>0</v>
      </c>
      <c r="J78" s="181">
        <f t="shared" si="9"/>
        <v>0</v>
      </c>
      <c r="K78" s="181">
        <f t="shared" si="9"/>
        <v>0</v>
      </c>
      <c r="L78" s="285"/>
      <c r="M78" s="21"/>
      <c r="AK78">
        <v>4284</v>
      </c>
    </row>
    <row r="79" spans="1:37" ht="12.75">
      <c r="A79" s="54">
        <f t="shared" si="7"/>
        <v>67</v>
      </c>
      <c r="B79" s="55"/>
      <c r="C79" s="55"/>
      <c r="D79" s="56">
        <v>16</v>
      </c>
      <c r="E79" s="74" t="s">
        <v>165</v>
      </c>
      <c r="F79" s="181">
        <f t="shared" si="8"/>
        <v>0</v>
      </c>
      <c r="G79" s="89">
        <f t="shared" si="6"/>
        <v>0</v>
      </c>
      <c r="H79" s="181">
        <f t="shared" si="9"/>
        <v>0</v>
      </c>
      <c r="I79" s="294">
        <f t="shared" si="9"/>
        <v>0</v>
      </c>
      <c r="J79" s="181">
        <f t="shared" si="9"/>
        <v>0</v>
      </c>
      <c r="K79" s="181">
        <f t="shared" si="9"/>
        <v>0</v>
      </c>
      <c r="L79" s="285"/>
      <c r="M79" s="21"/>
      <c r="AK79" s="93">
        <f>SUM(AK73:AK78)</f>
        <v>1916379.69</v>
      </c>
    </row>
    <row r="80" spans="1:13" ht="12.75">
      <c r="A80" s="54">
        <f t="shared" si="7"/>
        <v>68</v>
      </c>
      <c r="B80" s="55"/>
      <c r="C80" s="55"/>
      <c r="D80" s="56">
        <v>30</v>
      </c>
      <c r="E80" s="74" t="s">
        <v>166</v>
      </c>
      <c r="F80" s="181">
        <f t="shared" si="8"/>
        <v>0</v>
      </c>
      <c r="G80" s="89">
        <f t="shared" si="6"/>
        <v>0</v>
      </c>
      <c r="H80" s="181">
        <f aca="true" t="shared" si="10" ref="H80:K87">+H196+H312+H544+H428</f>
        <v>0</v>
      </c>
      <c r="I80" s="294">
        <f t="shared" si="10"/>
        <v>0</v>
      </c>
      <c r="J80" s="181">
        <f t="shared" si="10"/>
        <v>0</v>
      </c>
      <c r="K80" s="181">
        <f t="shared" si="10"/>
        <v>0</v>
      </c>
      <c r="L80" s="285"/>
      <c r="M80" s="21"/>
    </row>
    <row r="81" spans="1:13" ht="12.75">
      <c r="A81" s="54">
        <f t="shared" si="7"/>
        <v>69</v>
      </c>
      <c r="B81" s="55"/>
      <c r="C81" s="132" t="s">
        <v>77</v>
      </c>
      <c r="D81" s="56"/>
      <c r="E81" s="95" t="s">
        <v>167</v>
      </c>
      <c r="F81" s="58">
        <f t="shared" si="8"/>
        <v>0</v>
      </c>
      <c r="G81" s="59">
        <f t="shared" si="6"/>
        <v>3446.5</v>
      </c>
      <c r="H81" s="58">
        <f t="shared" si="10"/>
        <v>1030</v>
      </c>
      <c r="I81" s="277">
        <f t="shared" si="10"/>
        <v>1045.5</v>
      </c>
      <c r="J81" s="58">
        <f t="shared" si="10"/>
        <v>1045.5</v>
      </c>
      <c r="K81" s="58">
        <f t="shared" si="10"/>
        <v>325.5</v>
      </c>
      <c r="L81" s="285"/>
      <c r="M81" s="21"/>
    </row>
    <row r="82" spans="1:14" ht="12.75">
      <c r="A82" s="54">
        <f t="shared" si="7"/>
        <v>70</v>
      </c>
      <c r="B82" s="55"/>
      <c r="C82" s="55"/>
      <c r="D82" s="137" t="s">
        <v>44</v>
      </c>
      <c r="E82" s="74" t="s">
        <v>168</v>
      </c>
      <c r="F82" s="89">
        <f t="shared" si="8"/>
        <v>0</v>
      </c>
      <c r="G82" s="89">
        <f t="shared" si="6"/>
        <v>3446.5</v>
      </c>
      <c r="H82" s="89">
        <f t="shared" si="10"/>
        <v>1030</v>
      </c>
      <c r="I82" s="293">
        <f t="shared" si="10"/>
        <v>1045.5</v>
      </c>
      <c r="J82" s="89">
        <f t="shared" si="10"/>
        <v>1045.5</v>
      </c>
      <c r="K82" s="89">
        <f t="shared" si="10"/>
        <v>325.5</v>
      </c>
      <c r="L82" s="285"/>
      <c r="M82" s="21"/>
      <c r="N82" s="21"/>
    </row>
    <row r="83" spans="1:13" ht="12.75">
      <c r="A83" s="54">
        <f t="shared" si="7"/>
        <v>71</v>
      </c>
      <c r="B83" s="55"/>
      <c r="C83" s="55"/>
      <c r="D83" s="137" t="s">
        <v>77</v>
      </c>
      <c r="E83" s="74" t="s">
        <v>169</v>
      </c>
      <c r="F83" s="89">
        <f t="shared" si="8"/>
        <v>0</v>
      </c>
      <c r="G83" s="89">
        <f t="shared" si="6"/>
        <v>0</v>
      </c>
      <c r="H83" s="89">
        <f t="shared" si="10"/>
        <v>0</v>
      </c>
      <c r="I83" s="293">
        <f t="shared" si="10"/>
        <v>0</v>
      </c>
      <c r="J83" s="89">
        <f t="shared" si="10"/>
        <v>0</v>
      </c>
      <c r="K83" s="89">
        <f t="shared" si="10"/>
        <v>0</v>
      </c>
      <c r="L83" s="285"/>
      <c r="M83" s="21"/>
    </row>
    <row r="84" spans="1:13" ht="12.75">
      <c r="A84" s="54">
        <f t="shared" si="7"/>
        <v>72</v>
      </c>
      <c r="B84" s="55"/>
      <c r="C84" s="55"/>
      <c r="D84" s="137" t="s">
        <v>81</v>
      </c>
      <c r="E84" s="74" t="s">
        <v>170</v>
      </c>
      <c r="F84" s="89">
        <f t="shared" si="8"/>
        <v>0</v>
      </c>
      <c r="G84" s="89">
        <f t="shared" si="6"/>
        <v>0</v>
      </c>
      <c r="H84" s="89">
        <f t="shared" si="10"/>
        <v>0</v>
      </c>
      <c r="I84" s="293">
        <f t="shared" si="10"/>
        <v>0</v>
      </c>
      <c r="J84" s="89">
        <f t="shared" si="10"/>
        <v>0</v>
      </c>
      <c r="K84" s="89">
        <f t="shared" si="10"/>
        <v>0</v>
      </c>
      <c r="L84" s="285"/>
      <c r="M84" s="21"/>
    </row>
    <row r="85" spans="1:13" ht="12.75">
      <c r="A85" s="54">
        <f t="shared" si="7"/>
        <v>73</v>
      </c>
      <c r="B85" s="55"/>
      <c r="C85" s="55"/>
      <c r="D85" s="137" t="s">
        <v>105</v>
      </c>
      <c r="E85" s="74" t="s">
        <v>171</v>
      </c>
      <c r="F85" s="89">
        <f t="shared" si="8"/>
        <v>0</v>
      </c>
      <c r="G85" s="89">
        <f t="shared" si="6"/>
        <v>0</v>
      </c>
      <c r="H85" s="89">
        <f t="shared" si="10"/>
        <v>0</v>
      </c>
      <c r="I85" s="293">
        <f t="shared" si="10"/>
        <v>0</v>
      </c>
      <c r="J85" s="89">
        <f t="shared" si="10"/>
        <v>0</v>
      </c>
      <c r="K85" s="89">
        <f t="shared" si="10"/>
        <v>0</v>
      </c>
      <c r="L85" s="285"/>
      <c r="M85" s="21"/>
    </row>
    <row r="86" spans="1:13" ht="12.75">
      <c r="A86" s="54">
        <f t="shared" si="7"/>
        <v>74</v>
      </c>
      <c r="B86" s="55"/>
      <c r="C86" s="55"/>
      <c r="D86" s="137" t="s">
        <v>39</v>
      </c>
      <c r="E86" s="74" t="s">
        <v>172</v>
      </c>
      <c r="F86" s="89">
        <f t="shared" si="8"/>
        <v>0</v>
      </c>
      <c r="G86" s="89">
        <f t="shared" si="6"/>
        <v>0</v>
      </c>
      <c r="H86" s="89">
        <f t="shared" si="10"/>
        <v>0</v>
      </c>
      <c r="I86" s="293">
        <f t="shared" si="10"/>
        <v>0</v>
      </c>
      <c r="J86" s="89">
        <f t="shared" si="10"/>
        <v>0</v>
      </c>
      <c r="K86" s="89">
        <f t="shared" si="10"/>
        <v>0</v>
      </c>
      <c r="L86" s="285"/>
      <c r="M86" s="21"/>
    </row>
    <row r="87" spans="1:13" ht="12.75">
      <c r="A87" s="54">
        <f t="shared" si="7"/>
        <v>75</v>
      </c>
      <c r="B87" s="55"/>
      <c r="C87" s="55"/>
      <c r="D87" s="56">
        <v>30</v>
      </c>
      <c r="E87" s="74" t="s">
        <v>173</v>
      </c>
      <c r="F87" s="89">
        <f t="shared" si="8"/>
        <v>0</v>
      </c>
      <c r="G87" s="89">
        <f t="shared" si="6"/>
        <v>0</v>
      </c>
      <c r="H87" s="89">
        <f t="shared" si="10"/>
        <v>0</v>
      </c>
      <c r="I87" s="293">
        <f t="shared" si="10"/>
        <v>0</v>
      </c>
      <c r="J87" s="89">
        <f t="shared" si="10"/>
        <v>0</v>
      </c>
      <c r="K87" s="89">
        <f t="shared" si="10"/>
        <v>0</v>
      </c>
      <c r="L87" s="285"/>
      <c r="M87" s="21"/>
    </row>
    <row r="88" spans="1:14" ht="12.75">
      <c r="A88" s="54">
        <f t="shared" si="7"/>
        <v>76</v>
      </c>
      <c r="B88" s="55"/>
      <c r="C88" s="132" t="s">
        <v>81</v>
      </c>
      <c r="D88" s="56"/>
      <c r="E88" s="95" t="s">
        <v>174</v>
      </c>
      <c r="F88" s="58">
        <f>F89+F90+F91+F92+F93+F94+F95</f>
        <v>0</v>
      </c>
      <c r="G88" s="59">
        <f t="shared" si="6"/>
        <v>13706.25</v>
      </c>
      <c r="H88" s="58">
        <f>H89+H90+H91+H92+H93+H94+H95</f>
        <v>4090.2</v>
      </c>
      <c r="I88" s="277">
        <f>I89+I90+I91+I92+I93+I94+I95</f>
        <v>4140.75</v>
      </c>
      <c r="J88" s="58">
        <f>J89+J90+J91+J92+J93+J94+J95</f>
        <v>4140.75</v>
      </c>
      <c r="K88" s="58">
        <f>K89+K90+K91+K92+K93+K94+K95</f>
        <v>1334.5500000000002</v>
      </c>
      <c r="L88" s="285"/>
      <c r="M88" s="21"/>
      <c r="N88" s="21"/>
    </row>
    <row r="89" spans="1:13" ht="12.75">
      <c r="A89" s="54">
        <f t="shared" si="7"/>
        <v>77</v>
      </c>
      <c r="B89" s="55"/>
      <c r="C89" s="55"/>
      <c r="D89" s="137" t="s">
        <v>44</v>
      </c>
      <c r="E89" s="74" t="s">
        <v>175</v>
      </c>
      <c r="F89" s="89">
        <f aca="true" t="shared" si="11" ref="F89:F95">+F205+F321+F553+F437</f>
        <v>0</v>
      </c>
      <c r="G89" s="89">
        <f t="shared" si="6"/>
        <v>10321.25</v>
      </c>
      <c r="H89" s="89">
        <f aca="true" t="shared" si="12" ref="H89:K95">+H205+H321+H553+H437</f>
        <v>3083</v>
      </c>
      <c r="I89" s="293">
        <f t="shared" si="12"/>
        <v>3117.75</v>
      </c>
      <c r="J89" s="89">
        <f t="shared" si="12"/>
        <v>3117.75</v>
      </c>
      <c r="K89" s="89">
        <f t="shared" si="12"/>
        <v>1002.75</v>
      </c>
      <c r="L89" s="285"/>
      <c r="M89" s="21"/>
    </row>
    <row r="90" spans="1:14" ht="12.75">
      <c r="A90" s="54">
        <f t="shared" si="7"/>
        <v>78</v>
      </c>
      <c r="B90" s="55"/>
      <c r="C90" s="55"/>
      <c r="D90" s="137" t="s">
        <v>77</v>
      </c>
      <c r="E90" s="74" t="s">
        <v>176</v>
      </c>
      <c r="F90" s="89">
        <f t="shared" si="11"/>
        <v>0</v>
      </c>
      <c r="G90" s="89">
        <f t="shared" si="6"/>
        <v>241.25</v>
      </c>
      <c r="H90" s="89">
        <f t="shared" si="12"/>
        <v>71.6</v>
      </c>
      <c r="I90" s="293">
        <f t="shared" si="12"/>
        <v>72.75</v>
      </c>
      <c r="J90" s="89">
        <f t="shared" si="12"/>
        <v>72.75</v>
      </c>
      <c r="K90" s="89">
        <f t="shared" si="12"/>
        <v>24.15</v>
      </c>
      <c r="L90" s="285"/>
      <c r="M90" s="21"/>
      <c r="N90" s="21"/>
    </row>
    <row r="91" spans="1:13" ht="12.75">
      <c r="A91" s="54">
        <f t="shared" si="7"/>
        <v>79</v>
      </c>
      <c r="B91" s="55"/>
      <c r="C91" s="55"/>
      <c r="D91" s="137" t="s">
        <v>81</v>
      </c>
      <c r="E91" s="74" t="s">
        <v>177</v>
      </c>
      <c r="F91" s="89">
        <f t="shared" si="11"/>
        <v>0</v>
      </c>
      <c r="G91" s="89">
        <f t="shared" si="6"/>
        <v>2505.25</v>
      </c>
      <c r="H91" s="89">
        <f t="shared" si="12"/>
        <v>745</v>
      </c>
      <c r="I91" s="293">
        <f t="shared" si="12"/>
        <v>756.75</v>
      </c>
      <c r="J91" s="89">
        <f t="shared" si="12"/>
        <v>756.75</v>
      </c>
      <c r="K91" s="89">
        <f t="shared" si="12"/>
        <v>246.75</v>
      </c>
      <c r="L91" s="285"/>
      <c r="M91" s="21"/>
    </row>
    <row r="92" spans="1:13" ht="12.75">
      <c r="A92" s="54">
        <f t="shared" si="7"/>
        <v>80</v>
      </c>
      <c r="B92" s="55"/>
      <c r="C92" s="55"/>
      <c r="D92" s="137" t="s">
        <v>105</v>
      </c>
      <c r="E92" s="74" t="s">
        <v>178</v>
      </c>
      <c r="F92" s="89">
        <f t="shared" si="11"/>
        <v>0</v>
      </c>
      <c r="G92" s="89">
        <f t="shared" si="6"/>
        <v>136.75</v>
      </c>
      <c r="H92" s="89">
        <f t="shared" si="12"/>
        <v>40.6</v>
      </c>
      <c r="I92" s="293">
        <f t="shared" si="12"/>
        <v>41.25</v>
      </c>
      <c r="J92" s="89">
        <f t="shared" si="12"/>
        <v>41.25</v>
      </c>
      <c r="K92" s="89">
        <f t="shared" si="12"/>
        <v>13.65</v>
      </c>
      <c r="L92" s="285"/>
      <c r="M92" s="21"/>
    </row>
    <row r="93" spans="1:13" ht="12.75">
      <c r="A93" s="54">
        <f t="shared" si="7"/>
        <v>81</v>
      </c>
      <c r="B93" s="55"/>
      <c r="C93" s="55"/>
      <c r="D93" s="137" t="s">
        <v>39</v>
      </c>
      <c r="E93" s="74" t="s">
        <v>179</v>
      </c>
      <c r="F93" s="89">
        <f t="shared" si="11"/>
        <v>0</v>
      </c>
      <c r="G93" s="89">
        <f t="shared" si="6"/>
        <v>0</v>
      </c>
      <c r="H93" s="89">
        <f t="shared" si="12"/>
        <v>0</v>
      </c>
      <c r="I93" s="293">
        <f t="shared" si="12"/>
        <v>0</v>
      </c>
      <c r="J93" s="89">
        <f t="shared" si="12"/>
        <v>0</v>
      </c>
      <c r="K93" s="89">
        <f t="shared" si="12"/>
        <v>0</v>
      </c>
      <c r="L93" s="285"/>
      <c r="M93" s="21"/>
    </row>
    <row r="94" spans="1:13" ht="12.75">
      <c r="A94" s="54">
        <f t="shared" si="7"/>
        <v>82</v>
      </c>
      <c r="B94" s="55"/>
      <c r="C94" s="55"/>
      <c r="D94" s="137" t="s">
        <v>151</v>
      </c>
      <c r="E94" s="74" t="s">
        <v>180</v>
      </c>
      <c r="F94" s="89">
        <f t="shared" si="11"/>
        <v>0</v>
      </c>
      <c r="G94" s="89">
        <f t="shared" si="6"/>
        <v>501.75</v>
      </c>
      <c r="H94" s="89">
        <f t="shared" si="12"/>
        <v>150</v>
      </c>
      <c r="I94" s="293">
        <f t="shared" si="12"/>
        <v>152.25</v>
      </c>
      <c r="J94" s="89">
        <f t="shared" si="12"/>
        <v>152.25</v>
      </c>
      <c r="K94" s="89">
        <f t="shared" si="12"/>
        <v>47.25</v>
      </c>
      <c r="L94" s="285"/>
      <c r="M94" s="21"/>
    </row>
    <row r="95" spans="1:13" ht="12.75">
      <c r="A95" s="54">
        <f t="shared" si="7"/>
        <v>83</v>
      </c>
      <c r="B95" s="55"/>
      <c r="C95" s="55"/>
      <c r="D95" s="137" t="s">
        <v>154</v>
      </c>
      <c r="E95" s="74" t="s">
        <v>181</v>
      </c>
      <c r="F95" s="89">
        <f t="shared" si="11"/>
        <v>0</v>
      </c>
      <c r="G95" s="89">
        <f t="shared" si="6"/>
        <v>0</v>
      </c>
      <c r="H95" s="89">
        <f t="shared" si="12"/>
        <v>0</v>
      </c>
      <c r="I95" s="293">
        <f t="shared" si="12"/>
        <v>0</v>
      </c>
      <c r="J95" s="89">
        <f t="shared" si="12"/>
        <v>0</v>
      </c>
      <c r="K95" s="89">
        <f t="shared" si="12"/>
        <v>0</v>
      </c>
      <c r="L95" s="285"/>
      <c r="M95" s="21"/>
    </row>
    <row r="96" spans="1:13" ht="12.75">
      <c r="A96" s="54">
        <f t="shared" si="7"/>
        <v>84</v>
      </c>
      <c r="B96" s="55">
        <v>20</v>
      </c>
      <c r="C96" s="55"/>
      <c r="D96" s="56"/>
      <c r="E96" s="95" t="s">
        <v>182</v>
      </c>
      <c r="F96" s="58">
        <f>F97+F108+F109+F112+F117+F121+F124+F125+F126+F127+F128+F129+F130+F131+F132</f>
        <v>0</v>
      </c>
      <c r="G96" s="59">
        <f t="shared" si="6"/>
        <v>40887.39</v>
      </c>
      <c r="H96" s="58">
        <f>H97+H108+H109+H112+H117+H121+H124+H125+H126+H127+H128+H129+H130+H131+H132</f>
        <v>13445.48</v>
      </c>
      <c r="I96" s="277">
        <f>I97+I108+I109+I112+I117+I121+I124+I125+I126+I127+I128+I129+I130+I131+I132</f>
        <v>11600.529999999999</v>
      </c>
      <c r="J96" s="58">
        <f>J97+J108+J109+J112+J117+J121+J124+J125+J126+J127+J128+J129+J130+J131+J132</f>
        <v>11268.38</v>
      </c>
      <c r="K96" s="58">
        <f>K97+K108+K109+K112+K117+K121+K124+K125+K126+K127+K128+K129+K130+K131+K132</f>
        <v>4573</v>
      </c>
      <c r="L96" s="285"/>
      <c r="M96" s="21"/>
    </row>
    <row r="97" spans="1:14" ht="12.75">
      <c r="A97" s="54">
        <f t="shared" si="7"/>
        <v>85</v>
      </c>
      <c r="B97" s="55"/>
      <c r="C97" s="132" t="s">
        <v>44</v>
      </c>
      <c r="D97" s="56"/>
      <c r="E97" s="95" t="s">
        <v>127</v>
      </c>
      <c r="F97" s="58">
        <f>SUM(F98:F107)</f>
        <v>0</v>
      </c>
      <c r="G97" s="59">
        <f t="shared" si="6"/>
        <v>14577.279999999999</v>
      </c>
      <c r="H97" s="58">
        <f>SUM(H98:H107)</f>
        <v>4403.75</v>
      </c>
      <c r="I97" s="277">
        <f>SUM(I98:I107)</f>
        <v>3958.5299999999997</v>
      </c>
      <c r="J97" s="58">
        <f>SUM(J98:J107)</f>
        <v>3908</v>
      </c>
      <c r="K97" s="58">
        <f>SUM(K98:K107)</f>
        <v>2307</v>
      </c>
      <c r="L97" s="285"/>
      <c r="M97" s="21"/>
      <c r="N97" s="21"/>
    </row>
    <row r="98" spans="1:14" ht="12.75">
      <c r="A98" s="54">
        <f t="shared" si="7"/>
        <v>86</v>
      </c>
      <c r="B98" s="55"/>
      <c r="C98" s="55"/>
      <c r="D98" s="137" t="s">
        <v>44</v>
      </c>
      <c r="E98" s="74" t="s">
        <v>183</v>
      </c>
      <c r="F98" s="89">
        <f aca="true" t="shared" si="13" ref="F98:F107">+F214+F330+F562+F446</f>
        <v>0</v>
      </c>
      <c r="G98" s="89">
        <f t="shared" si="6"/>
        <v>259</v>
      </c>
      <c r="H98" s="89">
        <f aca="true" t="shared" si="14" ref="H98:K107">+H214+H330+H562+H446</f>
        <v>85</v>
      </c>
      <c r="I98" s="293">
        <f t="shared" si="14"/>
        <v>84</v>
      </c>
      <c r="J98" s="89">
        <f t="shared" si="14"/>
        <v>75</v>
      </c>
      <c r="K98" s="89">
        <f t="shared" si="14"/>
        <v>15</v>
      </c>
      <c r="L98" s="285"/>
      <c r="M98" s="21"/>
      <c r="N98" s="21"/>
    </row>
    <row r="99" spans="1:14" ht="12.75">
      <c r="A99" s="54">
        <f t="shared" si="7"/>
        <v>87</v>
      </c>
      <c r="B99" s="55"/>
      <c r="C99" s="55"/>
      <c r="D99" s="137" t="s">
        <v>77</v>
      </c>
      <c r="E99" s="74" t="s">
        <v>184</v>
      </c>
      <c r="F99" s="89">
        <f t="shared" si="13"/>
        <v>0</v>
      </c>
      <c r="G99" s="89">
        <f t="shared" si="6"/>
        <v>189</v>
      </c>
      <c r="H99" s="89">
        <f t="shared" si="14"/>
        <v>54</v>
      </c>
      <c r="I99" s="293">
        <f t="shared" si="14"/>
        <v>60</v>
      </c>
      <c r="J99" s="89">
        <f t="shared" si="14"/>
        <v>60</v>
      </c>
      <c r="K99" s="89">
        <f t="shared" si="14"/>
        <v>15</v>
      </c>
      <c r="L99" s="285"/>
      <c r="M99" s="21"/>
      <c r="N99" s="21"/>
    </row>
    <row r="100" spans="1:14" ht="12.75">
      <c r="A100" s="54">
        <f t="shared" si="7"/>
        <v>88</v>
      </c>
      <c r="B100" s="55"/>
      <c r="C100" s="55"/>
      <c r="D100" s="137" t="s">
        <v>81</v>
      </c>
      <c r="E100" s="74" t="s">
        <v>185</v>
      </c>
      <c r="F100" s="89">
        <f t="shared" si="13"/>
        <v>0</v>
      </c>
      <c r="G100" s="89">
        <f t="shared" si="6"/>
        <v>5741.28</v>
      </c>
      <c r="H100" s="89">
        <f t="shared" si="14"/>
        <v>1450.75</v>
      </c>
      <c r="I100" s="293">
        <f t="shared" si="14"/>
        <v>1382.53</v>
      </c>
      <c r="J100" s="89">
        <f t="shared" si="14"/>
        <v>1454</v>
      </c>
      <c r="K100" s="89">
        <f t="shared" si="14"/>
        <v>1454</v>
      </c>
      <c r="L100" s="285"/>
      <c r="M100" s="21"/>
      <c r="N100" s="21"/>
    </row>
    <row r="101" spans="1:14" ht="12.75">
      <c r="A101" s="54">
        <f t="shared" si="7"/>
        <v>89</v>
      </c>
      <c r="B101" s="55"/>
      <c r="C101" s="55"/>
      <c r="D101" s="137" t="s">
        <v>105</v>
      </c>
      <c r="E101" s="74" t="s">
        <v>186</v>
      </c>
      <c r="F101" s="89">
        <f t="shared" si="13"/>
        <v>0</v>
      </c>
      <c r="G101" s="89">
        <f t="shared" si="6"/>
        <v>2100</v>
      </c>
      <c r="H101" s="89">
        <f t="shared" si="14"/>
        <v>525</v>
      </c>
      <c r="I101" s="293">
        <f t="shared" si="14"/>
        <v>525</v>
      </c>
      <c r="J101" s="89">
        <f t="shared" si="14"/>
        <v>525</v>
      </c>
      <c r="K101" s="89">
        <f t="shared" si="14"/>
        <v>525</v>
      </c>
      <c r="L101" s="285"/>
      <c r="M101" s="21"/>
      <c r="N101" s="21"/>
    </row>
    <row r="102" spans="1:14" ht="12.75">
      <c r="A102" s="54">
        <f t="shared" si="7"/>
        <v>90</v>
      </c>
      <c r="B102" s="55"/>
      <c r="C102" s="55"/>
      <c r="D102" s="137" t="s">
        <v>39</v>
      </c>
      <c r="E102" s="74" t="s">
        <v>187</v>
      </c>
      <c r="F102" s="89">
        <f t="shared" si="13"/>
        <v>0</v>
      </c>
      <c r="G102" s="89">
        <f t="shared" si="6"/>
        <v>93</v>
      </c>
      <c r="H102" s="89">
        <f t="shared" si="14"/>
        <v>31</v>
      </c>
      <c r="I102" s="293">
        <f t="shared" si="14"/>
        <v>31</v>
      </c>
      <c r="J102" s="89">
        <f t="shared" si="14"/>
        <v>31</v>
      </c>
      <c r="K102" s="89">
        <f t="shared" si="14"/>
        <v>0</v>
      </c>
      <c r="L102" s="285"/>
      <c r="M102" s="21"/>
      <c r="N102" s="21"/>
    </row>
    <row r="103" spans="1:14" ht="12.75">
      <c r="A103" s="54">
        <f t="shared" si="7"/>
        <v>91</v>
      </c>
      <c r="B103" s="55"/>
      <c r="C103" s="55"/>
      <c r="D103" s="137" t="s">
        <v>151</v>
      </c>
      <c r="E103" s="74" t="s">
        <v>188</v>
      </c>
      <c r="F103" s="89">
        <f t="shared" si="13"/>
        <v>0</v>
      </c>
      <c r="G103" s="89">
        <f t="shared" si="6"/>
        <v>885</v>
      </c>
      <c r="H103" s="89">
        <f t="shared" si="14"/>
        <v>365</v>
      </c>
      <c r="I103" s="293">
        <f t="shared" si="14"/>
        <v>282</v>
      </c>
      <c r="J103" s="89">
        <f t="shared" si="14"/>
        <v>184</v>
      </c>
      <c r="K103" s="89">
        <f t="shared" si="14"/>
        <v>54</v>
      </c>
      <c r="L103" s="285"/>
      <c r="M103" s="21"/>
      <c r="N103" s="21"/>
    </row>
    <row r="104" spans="1:14" ht="12.75">
      <c r="A104" s="54">
        <f t="shared" si="7"/>
        <v>92</v>
      </c>
      <c r="B104" s="55"/>
      <c r="C104" s="55"/>
      <c r="D104" s="137" t="s">
        <v>154</v>
      </c>
      <c r="E104" s="74" t="s">
        <v>189</v>
      </c>
      <c r="F104" s="89">
        <f t="shared" si="13"/>
        <v>0</v>
      </c>
      <c r="G104" s="89">
        <f t="shared" si="6"/>
        <v>180</v>
      </c>
      <c r="H104" s="89">
        <f t="shared" si="14"/>
        <v>60</v>
      </c>
      <c r="I104" s="293">
        <f t="shared" si="14"/>
        <v>60</v>
      </c>
      <c r="J104" s="89">
        <f t="shared" si="14"/>
        <v>60</v>
      </c>
      <c r="K104" s="89">
        <f t="shared" si="14"/>
        <v>0</v>
      </c>
      <c r="L104" s="285"/>
      <c r="M104" s="21"/>
      <c r="N104" s="21"/>
    </row>
    <row r="105" spans="1:14" ht="12.75">
      <c r="A105" s="54">
        <f t="shared" si="7"/>
        <v>93</v>
      </c>
      <c r="B105" s="55"/>
      <c r="C105" s="55"/>
      <c r="D105" s="137" t="s">
        <v>62</v>
      </c>
      <c r="E105" s="74" t="s">
        <v>190</v>
      </c>
      <c r="F105" s="89">
        <f t="shared" si="13"/>
        <v>0</v>
      </c>
      <c r="G105" s="89">
        <f t="shared" si="6"/>
        <v>105</v>
      </c>
      <c r="H105" s="89">
        <f t="shared" si="14"/>
        <v>35</v>
      </c>
      <c r="I105" s="293">
        <f t="shared" si="14"/>
        <v>35</v>
      </c>
      <c r="J105" s="89">
        <f t="shared" si="14"/>
        <v>35</v>
      </c>
      <c r="K105" s="89">
        <f t="shared" si="14"/>
        <v>0</v>
      </c>
      <c r="L105" s="285"/>
      <c r="M105" s="21"/>
      <c r="N105" s="21"/>
    </row>
    <row r="106" spans="1:14" ht="12.75">
      <c r="A106" s="54">
        <f t="shared" si="7"/>
        <v>94</v>
      </c>
      <c r="B106" s="55"/>
      <c r="C106" s="55"/>
      <c r="D106" s="137" t="s">
        <v>157</v>
      </c>
      <c r="E106" s="74" t="s">
        <v>191</v>
      </c>
      <c r="F106" s="89">
        <f t="shared" si="13"/>
        <v>0</v>
      </c>
      <c r="G106" s="89">
        <f t="shared" si="6"/>
        <v>146</v>
      </c>
      <c r="H106" s="89">
        <f t="shared" si="14"/>
        <v>45</v>
      </c>
      <c r="I106" s="293">
        <f t="shared" si="14"/>
        <v>47</v>
      </c>
      <c r="J106" s="89">
        <f t="shared" si="14"/>
        <v>47</v>
      </c>
      <c r="K106" s="89">
        <f t="shared" si="14"/>
        <v>7</v>
      </c>
      <c r="L106" s="285"/>
      <c r="M106" s="21"/>
      <c r="N106" s="21"/>
    </row>
    <row r="107" spans="1:14" ht="12.75">
      <c r="A107" s="54">
        <f t="shared" si="7"/>
        <v>95</v>
      </c>
      <c r="B107" s="55"/>
      <c r="C107" s="55"/>
      <c r="D107" s="56">
        <v>30</v>
      </c>
      <c r="E107" s="74" t="s">
        <v>192</v>
      </c>
      <c r="F107" s="89">
        <f t="shared" si="13"/>
        <v>0</v>
      </c>
      <c r="G107" s="89">
        <f t="shared" si="6"/>
        <v>4879</v>
      </c>
      <c r="H107" s="89">
        <f t="shared" si="14"/>
        <v>1753</v>
      </c>
      <c r="I107" s="293">
        <f t="shared" si="14"/>
        <v>1452</v>
      </c>
      <c r="J107" s="89">
        <f t="shared" si="14"/>
        <v>1437</v>
      </c>
      <c r="K107" s="89">
        <f t="shared" si="14"/>
        <v>237</v>
      </c>
      <c r="L107" s="285"/>
      <c r="M107" s="21"/>
      <c r="N107" s="21"/>
    </row>
    <row r="108" spans="1:14" ht="12.75">
      <c r="A108" s="54">
        <f t="shared" si="7"/>
        <v>96</v>
      </c>
      <c r="B108" s="55"/>
      <c r="C108" s="132" t="s">
        <v>77</v>
      </c>
      <c r="D108" s="56"/>
      <c r="E108" s="95" t="s">
        <v>193</v>
      </c>
      <c r="F108" s="58">
        <f>+F224+F340+F456+F572</f>
        <v>0</v>
      </c>
      <c r="G108" s="59">
        <f t="shared" si="6"/>
        <v>1481</v>
      </c>
      <c r="H108" s="58">
        <f>+H224+H340+H456+H572</f>
        <v>390</v>
      </c>
      <c r="I108" s="277">
        <f>+I224+I340+I456+I572</f>
        <v>597</v>
      </c>
      <c r="J108" s="58">
        <f>+J224+J340+J456+J572</f>
        <v>482</v>
      </c>
      <c r="K108" s="58">
        <f>+K224+K340+K456+K572</f>
        <v>12</v>
      </c>
      <c r="L108" s="285"/>
      <c r="M108" s="21"/>
      <c r="N108" s="21"/>
    </row>
    <row r="109" spans="1:14" ht="12.75">
      <c r="A109" s="54">
        <f t="shared" si="7"/>
        <v>97</v>
      </c>
      <c r="B109" s="55"/>
      <c r="C109" s="132" t="s">
        <v>81</v>
      </c>
      <c r="D109" s="56"/>
      <c r="E109" s="95" t="s">
        <v>194</v>
      </c>
      <c r="F109" s="58">
        <f>F110+F111</f>
        <v>0</v>
      </c>
      <c r="G109" s="59">
        <f t="shared" si="6"/>
        <v>3210</v>
      </c>
      <c r="H109" s="58">
        <f>H110+H111</f>
        <v>1070</v>
      </c>
      <c r="I109" s="277">
        <f>I110+I111</f>
        <v>1070</v>
      </c>
      <c r="J109" s="58">
        <f>J110+J111</f>
        <v>1070</v>
      </c>
      <c r="K109" s="58">
        <f>K110+K111</f>
        <v>0</v>
      </c>
      <c r="L109" s="285"/>
      <c r="M109" s="21"/>
      <c r="N109" s="21"/>
    </row>
    <row r="110" spans="1:14" ht="12.75">
      <c r="A110" s="54">
        <f t="shared" si="7"/>
        <v>98</v>
      </c>
      <c r="B110" s="55"/>
      <c r="C110" s="55"/>
      <c r="D110" s="137" t="s">
        <v>44</v>
      </c>
      <c r="E110" s="74" t="s">
        <v>195</v>
      </c>
      <c r="F110" s="89">
        <f>+F226+F342+F574+F458</f>
        <v>0</v>
      </c>
      <c r="G110" s="89">
        <f t="shared" si="6"/>
        <v>3210</v>
      </c>
      <c r="H110" s="89">
        <f aca="true" t="shared" si="15" ref="H110:K111">+H226+H342+H574+H458</f>
        <v>1070</v>
      </c>
      <c r="I110" s="293">
        <f t="shared" si="15"/>
        <v>1070</v>
      </c>
      <c r="J110" s="89">
        <f t="shared" si="15"/>
        <v>1070</v>
      </c>
      <c r="K110" s="89">
        <f t="shared" si="15"/>
        <v>0</v>
      </c>
      <c r="L110" s="285"/>
      <c r="M110" s="21"/>
      <c r="N110" s="21"/>
    </row>
    <row r="111" spans="1:14" ht="12.75">
      <c r="A111" s="54">
        <f t="shared" si="7"/>
        <v>99</v>
      </c>
      <c r="B111" s="55"/>
      <c r="C111" s="55"/>
      <c r="D111" s="137" t="s">
        <v>77</v>
      </c>
      <c r="E111" s="74" t="s">
        <v>196</v>
      </c>
      <c r="F111" s="89">
        <f>+F227+F343+F575+F459</f>
        <v>0</v>
      </c>
      <c r="G111" s="89">
        <f t="shared" si="6"/>
        <v>0</v>
      </c>
      <c r="H111" s="89">
        <f t="shared" si="15"/>
        <v>0</v>
      </c>
      <c r="I111" s="293">
        <f t="shared" si="15"/>
        <v>0</v>
      </c>
      <c r="J111" s="89">
        <f t="shared" si="15"/>
        <v>0</v>
      </c>
      <c r="K111" s="89">
        <f t="shared" si="15"/>
        <v>0</v>
      </c>
      <c r="L111" s="285"/>
      <c r="M111" s="21"/>
      <c r="N111" s="21"/>
    </row>
    <row r="112" spans="1:14" ht="12.75">
      <c r="A112" s="54">
        <f t="shared" si="7"/>
        <v>100</v>
      </c>
      <c r="B112" s="55"/>
      <c r="C112" s="132" t="s">
        <v>105</v>
      </c>
      <c r="D112" s="56"/>
      <c r="E112" s="95" t="s">
        <v>197</v>
      </c>
      <c r="F112" s="58">
        <f>+F228+F344+F460+F576</f>
        <v>0</v>
      </c>
      <c r="G112" s="59">
        <f t="shared" si="6"/>
        <v>19823.73</v>
      </c>
      <c r="H112" s="58">
        <f>+H228+H344+H460+H576</f>
        <v>7017.73</v>
      </c>
      <c r="I112" s="277">
        <f>+I228+I344+I460+I576</f>
        <v>5256</v>
      </c>
      <c r="J112" s="58">
        <f>+J228+J344+J460+J576</f>
        <v>5316</v>
      </c>
      <c r="K112" s="58">
        <f>+K228+K344+K460+K576</f>
        <v>2234</v>
      </c>
      <c r="L112" s="285"/>
      <c r="M112" s="21"/>
      <c r="N112" s="21"/>
    </row>
    <row r="113" spans="1:14" ht="12.75">
      <c r="A113" s="54">
        <f t="shared" si="7"/>
        <v>101</v>
      </c>
      <c r="B113" s="55"/>
      <c r="C113" s="55"/>
      <c r="D113" s="137" t="s">
        <v>44</v>
      </c>
      <c r="E113" s="74" t="s">
        <v>198</v>
      </c>
      <c r="F113" s="89">
        <f>+F229+F345+F577+F461</f>
        <v>0</v>
      </c>
      <c r="G113" s="89">
        <f t="shared" si="6"/>
        <v>10035.73</v>
      </c>
      <c r="H113" s="89">
        <f aca="true" t="shared" si="16" ref="H113:K116">+H229+H345+H577+H461</f>
        <v>3775.73</v>
      </c>
      <c r="I113" s="293">
        <f t="shared" si="16"/>
        <v>2436</v>
      </c>
      <c r="J113" s="89">
        <f t="shared" si="16"/>
        <v>2447</v>
      </c>
      <c r="K113" s="89">
        <f t="shared" si="16"/>
        <v>1377</v>
      </c>
      <c r="L113" s="285"/>
      <c r="M113" s="21"/>
      <c r="N113" s="21"/>
    </row>
    <row r="114" spans="1:14" ht="12.75">
      <c r="A114" s="54">
        <f t="shared" si="7"/>
        <v>102</v>
      </c>
      <c r="B114" s="55"/>
      <c r="C114" s="55"/>
      <c r="D114" s="137" t="s">
        <v>77</v>
      </c>
      <c r="E114" s="74" t="s">
        <v>199</v>
      </c>
      <c r="F114" s="89">
        <f>+F230+F346+F578+F462</f>
        <v>0</v>
      </c>
      <c r="G114" s="89">
        <f t="shared" si="6"/>
        <v>5619</v>
      </c>
      <c r="H114" s="89">
        <f t="shared" si="16"/>
        <v>1929</v>
      </c>
      <c r="I114" s="293">
        <f t="shared" si="16"/>
        <v>1610</v>
      </c>
      <c r="J114" s="89">
        <f t="shared" si="16"/>
        <v>1617</v>
      </c>
      <c r="K114" s="89">
        <f t="shared" si="16"/>
        <v>463</v>
      </c>
      <c r="L114" s="285"/>
      <c r="M114" s="21"/>
      <c r="N114" s="21"/>
    </row>
    <row r="115" spans="1:14" ht="12.75">
      <c r="A115" s="54">
        <f t="shared" si="7"/>
        <v>103</v>
      </c>
      <c r="B115" s="55"/>
      <c r="C115" s="55"/>
      <c r="D115" s="137" t="s">
        <v>81</v>
      </c>
      <c r="E115" s="74" t="s">
        <v>200</v>
      </c>
      <c r="F115" s="89">
        <f>+F231+F347+F579+F463</f>
        <v>0</v>
      </c>
      <c r="G115" s="89">
        <f t="shared" si="6"/>
        <v>3584</v>
      </c>
      <c r="H115" s="89">
        <f t="shared" si="16"/>
        <v>1120</v>
      </c>
      <c r="I115" s="293">
        <f t="shared" si="16"/>
        <v>1014</v>
      </c>
      <c r="J115" s="89">
        <f t="shared" si="16"/>
        <v>1064</v>
      </c>
      <c r="K115" s="89">
        <f t="shared" si="16"/>
        <v>386</v>
      </c>
      <c r="L115" s="285"/>
      <c r="M115" s="21"/>
      <c r="N115" s="21"/>
    </row>
    <row r="116" spans="1:14" ht="12.75">
      <c r="A116" s="54">
        <f t="shared" si="7"/>
        <v>104</v>
      </c>
      <c r="B116" s="55"/>
      <c r="C116" s="55"/>
      <c r="D116" s="137" t="s">
        <v>105</v>
      </c>
      <c r="E116" s="74" t="s">
        <v>201</v>
      </c>
      <c r="F116" s="89">
        <f>+F232+F348+F580+F464</f>
        <v>0</v>
      </c>
      <c r="G116" s="89">
        <f t="shared" si="6"/>
        <v>585</v>
      </c>
      <c r="H116" s="89">
        <f t="shared" si="16"/>
        <v>193</v>
      </c>
      <c r="I116" s="293">
        <f t="shared" si="16"/>
        <v>196</v>
      </c>
      <c r="J116" s="89">
        <f t="shared" si="16"/>
        <v>188</v>
      </c>
      <c r="K116" s="89">
        <f t="shared" si="16"/>
        <v>8</v>
      </c>
      <c r="L116" s="285"/>
      <c r="M116" s="21"/>
      <c r="N116" s="21"/>
    </row>
    <row r="117" spans="1:14" ht="12.75">
      <c r="A117" s="54">
        <f t="shared" si="7"/>
        <v>105</v>
      </c>
      <c r="B117" s="55"/>
      <c r="C117" s="132" t="s">
        <v>39</v>
      </c>
      <c r="D117" s="56"/>
      <c r="E117" s="95" t="s">
        <v>202</v>
      </c>
      <c r="F117" s="58">
        <f>F118+F119+F120</f>
        <v>0</v>
      </c>
      <c r="G117" s="59">
        <f t="shared" si="6"/>
        <v>623.38</v>
      </c>
      <c r="H117" s="58">
        <f>H118+H119+H120</f>
        <v>191</v>
      </c>
      <c r="I117" s="277">
        <f>I118+I119+I120</f>
        <v>244</v>
      </c>
      <c r="J117" s="58">
        <f>J118+J119+J120</f>
        <v>185.38</v>
      </c>
      <c r="K117" s="58">
        <f>K118+K119+K120</f>
        <v>3</v>
      </c>
      <c r="L117" s="285"/>
      <c r="M117" s="21"/>
      <c r="N117" s="21"/>
    </row>
    <row r="118" spans="1:14" ht="12.75">
      <c r="A118" s="54">
        <f t="shared" si="7"/>
        <v>106</v>
      </c>
      <c r="B118" s="55"/>
      <c r="C118" s="55"/>
      <c r="D118" s="137" t="s">
        <v>44</v>
      </c>
      <c r="E118" s="74" t="s">
        <v>203</v>
      </c>
      <c r="F118" s="89">
        <f>+F234+F350+F582+F466</f>
        <v>0</v>
      </c>
      <c r="G118" s="89">
        <f t="shared" si="6"/>
        <v>72</v>
      </c>
      <c r="H118" s="89">
        <f aca="true" t="shared" si="17" ref="H118:K120">+H234+H350+H582+H466</f>
        <v>20</v>
      </c>
      <c r="I118" s="293">
        <f t="shared" si="17"/>
        <v>28</v>
      </c>
      <c r="J118" s="89">
        <f t="shared" si="17"/>
        <v>24</v>
      </c>
      <c r="K118" s="89">
        <f t="shared" si="17"/>
        <v>0</v>
      </c>
      <c r="L118" s="285"/>
      <c r="M118" s="21"/>
      <c r="N118" s="21"/>
    </row>
    <row r="119" spans="1:14" ht="12.75">
      <c r="A119" s="54">
        <f t="shared" si="7"/>
        <v>107</v>
      </c>
      <c r="B119" s="55"/>
      <c r="C119" s="55"/>
      <c r="D119" s="137" t="s">
        <v>81</v>
      </c>
      <c r="E119" s="74" t="s">
        <v>204</v>
      </c>
      <c r="F119" s="89">
        <f>+F235+F351+F583+F467</f>
        <v>0</v>
      </c>
      <c r="G119" s="89">
        <f t="shared" si="6"/>
        <v>100.38</v>
      </c>
      <c r="H119" s="89">
        <f t="shared" si="17"/>
        <v>70</v>
      </c>
      <c r="I119" s="293">
        <f t="shared" si="17"/>
        <v>20</v>
      </c>
      <c r="J119" s="89">
        <f t="shared" si="17"/>
        <v>10.38</v>
      </c>
      <c r="K119" s="89">
        <f t="shared" si="17"/>
        <v>0</v>
      </c>
      <c r="L119" s="285"/>
      <c r="M119" s="21"/>
      <c r="N119" s="21"/>
    </row>
    <row r="120" spans="1:14" ht="12.75">
      <c r="A120" s="54">
        <f t="shared" si="7"/>
        <v>108</v>
      </c>
      <c r="B120" s="55"/>
      <c r="C120" s="55"/>
      <c r="D120" s="56">
        <v>30</v>
      </c>
      <c r="E120" s="74" t="s">
        <v>205</v>
      </c>
      <c r="F120" s="89">
        <f>+F236+F352+F584+F468</f>
        <v>0</v>
      </c>
      <c r="G120" s="89">
        <f t="shared" si="6"/>
        <v>451</v>
      </c>
      <c r="H120" s="89">
        <f t="shared" si="17"/>
        <v>101</v>
      </c>
      <c r="I120" s="293">
        <f t="shared" si="17"/>
        <v>196</v>
      </c>
      <c r="J120" s="89">
        <f t="shared" si="17"/>
        <v>151</v>
      </c>
      <c r="K120" s="89">
        <f t="shared" si="17"/>
        <v>3</v>
      </c>
      <c r="L120" s="285"/>
      <c r="M120" s="21"/>
      <c r="N120" s="21"/>
    </row>
    <row r="121" spans="1:14" ht="12.75">
      <c r="A121" s="54">
        <f t="shared" si="7"/>
        <v>109</v>
      </c>
      <c r="B121" s="55"/>
      <c r="C121" s="132" t="s">
        <v>151</v>
      </c>
      <c r="D121" s="56"/>
      <c r="E121" s="95" t="s">
        <v>206</v>
      </c>
      <c r="F121" s="58">
        <f>F122+F123</f>
        <v>0</v>
      </c>
      <c r="G121" s="59">
        <f t="shared" si="6"/>
        <v>30</v>
      </c>
      <c r="H121" s="58">
        <f>H122+H123</f>
        <v>11</v>
      </c>
      <c r="I121" s="277">
        <f>I122+I123</f>
        <v>10</v>
      </c>
      <c r="J121" s="58">
        <f>J122+J123</f>
        <v>9</v>
      </c>
      <c r="K121" s="58">
        <f>K122+K123</f>
        <v>0</v>
      </c>
      <c r="L121" s="285"/>
      <c r="M121" s="21"/>
      <c r="N121" s="21"/>
    </row>
    <row r="122" spans="1:14" ht="12.75">
      <c r="A122" s="54">
        <f t="shared" si="7"/>
        <v>110</v>
      </c>
      <c r="B122" s="55"/>
      <c r="C122" s="55"/>
      <c r="D122" s="137" t="s">
        <v>44</v>
      </c>
      <c r="E122" s="74" t="s">
        <v>207</v>
      </c>
      <c r="F122" s="89">
        <f>+F238+F354+F586+F470</f>
        <v>0</v>
      </c>
      <c r="G122" s="89">
        <f t="shared" si="6"/>
        <v>30</v>
      </c>
      <c r="H122" s="89">
        <f aca="true" t="shared" si="18" ref="H122:K123">+H238+H354+H586+H470</f>
        <v>11</v>
      </c>
      <c r="I122" s="293">
        <f t="shared" si="18"/>
        <v>10</v>
      </c>
      <c r="J122" s="89">
        <f t="shared" si="18"/>
        <v>9</v>
      </c>
      <c r="K122" s="89">
        <f t="shared" si="18"/>
        <v>0</v>
      </c>
      <c r="L122" s="285"/>
      <c r="M122" s="21"/>
      <c r="N122" s="21"/>
    </row>
    <row r="123" spans="1:14" ht="12.75">
      <c r="A123" s="54">
        <f t="shared" si="7"/>
        <v>111</v>
      </c>
      <c r="B123" s="55"/>
      <c r="C123" s="55"/>
      <c r="D123" s="137" t="s">
        <v>77</v>
      </c>
      <c r="E123" s="74" t="s">
        <v>208</v>
      </c>
      <c r="F123" s="89">
        <f>+F239+F355+F587+F471</f>
        <v>0</v>
      </c>
      <c r="G123" s="89">
        <f t="shared" si="6"/>
        <v>0</v>
      </c>
      <c r="H123" s="89">
        <f t="shared" si="18"/>
        <v>0</v>
      </c>
      <c r="I123" s="293">
        <f t="shared" si="18"/>
        <v>0</v>
      </c>
      <c r="J123" s="89">
        <f t="shared" si="18"/>
        <v>0</v>
      </c>
      <c r="K123" s="89">
        <f t="shared" si="18"/>
        <v>0</v>
      </c>
      <c r="L123" s="285"/>
      <c r="M123" s="21"/>
      <c r="N123" s="21"/>
    </row>
    <row r="124" spans="1:14" ht="12.75">
      <c r="A124" s="54">
        <f t="shared" si="7"/>
        <v>112</v>
      </c>
      <c r="B124" s="55"/>
      <c r="C124" s="132" t="s">
        <v>157</v>
      </c>
      <c r="D124" s="56"/>
      <c r="E124" s="68" t="s">
        <v>209</v>
      </c>
      <c r="F124" s="58">
        <f aca="true" t="shared" si="19" ref="F124:F131">+F240+F356+F472+F588</f>
        <v>0</v>
      </c>
      <c r="G124" s="59">
        <f aca="true" t="shared" si="20" ref="G124:G187">H124+I124+J124+K124</f>
        <v>315</v>
      </c>
      <c r="H124" s="58">
        <f aca="true" t="shared" si="21" ref="H124:K131">+H240+H356+H472+H588</f>
        <v>105</v>
      </c>
      <c r="I124" s="277">
        <f t="shared" si="21"/>
        <v>105</v>
      </c>
      <c r="J124" s="58">
        <f t="shared" si="21"/>
        <v>88</v>
      </c>
      <c r="K124" s="58">
        <f t="shared" si="21"/>
        <v>17</v>
      </c>
      <c r="L124" s="285"/>
      <c r="M124" s="21"/>
      <c r="N124" s="21"/>
    </row>
    <row r="125" spans="1:13" ht="12.75">
      <c r="A125" s="54">
        <f t="shared" si="7"/>
        <v>113</v>
      </c>
      <c r="B125" s="55"/>
      <c r="C125" s="55">
        <v>10</v>
      </c>
      <c r="D125" s="56"/>
      <c r="E125" s="68" t="s">
        <v>210</v>
      </c>
      <c r="F125" s="58">
        <f t="shared" si="19"/>
        <v>0</v>
      </c>
      <c r="G125" s="59">
        <f t="shared" si="20"/>
        <v>0</v>
      </c>
      <c r="H125" s="58">
        <f t="shared" si="21"/>
        <v>0</v>
      </c>
      <c r="I125" s="277">
        <f t="shared" si="21"/>
        <v>0</v>
      </c>
      <c r="J125" s="58">
        <f t="shared" si="21"/>
        <v>0</v>
      </c>
      <c r="K125" s="58">
        <f t="shared" si="21"/>
        <v>0</v>
      </c>
      <c r="L125" s="285"/>
      <c r="M125" s="21"/>
    </row>
    <row r="126" spans="1:14" ht="12.75">
      <c r="A126" s="54">
        <f aca="true" t="shared" si="22" ref="A126:A161">A125+1</f>
        <v>114</v>
      </c>
      <c r="B126" s="55"/>
      <c r="C126" s="55">
        <v>11</v>
      </c>
      <c r="D126" s="56"/>
      <c r="E126" s="68" t="s">
        <v>211</v>
      </c>
      <c r="F126" s="58">
        <f t="shared" si="19"/>
        <v>0</v>
      </c>
      <c r="G126" s="59">
        <f t="shared" si="20"/>
        <v>3</v>
      </c>
      <c r="H126" s="58">
        <f t="shared" si="21"/>
        <v>3</v>
      </c>
      <c r="I126" s="277">
        <f t="shared" si="21"/>
        <v>0</v>
      </c>
      <c r="J126" s="58">
        <f t="shared" si="21"/>
        <v>0</v>
      </c>
      <c r="K126" s="58">
        <f t="shared" si="21"/>
        <v>0</v>
      </c>
      <c r="L126" s="285"/>
      <c r="M126" s="21"/>
      <c r="N126" s="21"/>
    </row>
    <row r="127" spans="1:13" ht="12.75">
      <c r="A127" s="54">
        <f t="shared" si="22"/>
        <v>115</v>
      </c>
      <c r="B127" s="55"/>
      <c r="C127" s="55">
        <v>12</v>
      </c>
      <c r="D127" s="56"/>
      <c r="E127" s="68" t="s">
        <v>212</v>
      </c>
      <c r="F127" s="58">
        <f t="shared" si="19"/>
        <v>0</v>
      </c>
      <c r="G127" s="59">
        <f t="shared" si="20"/>
        <v>0</v>
      </c>
      <c r="H127" s="58">
        <f t="shared" si="21"/>
        <v>0</v>
      </c>
      <c r="I127" s="277">
        <f t="shared" si="21"/>
        <v>0</v>
      </c>
      <c r="J127" s="58">
        <f t="shared" si="21"/>
        <v>0</v>
      </c>
      <c r="K127" s="58">
        <f t="shared" si="21"/>
        <v>0</v>
      </c>
      <c r="L127" s="285"/>
      <c r="M127" s="21"/>
    </row>
    <row r="128" spans="1:13" ht="12.75">
      <c r="A128" s="54">
        <f t="shared" si="22"/>
        <v>116</v>
      </c>
      <c r="B128" s="55"/>
      <c r="C128" s="55">
        <v>13</v>
      </c>
      <c r="D128" s="56"/>
      <c r="E128" s="68" t="s">
        <v>213</v>
      </c>
      <c r="F128" s="58">
        <f t="shared" si="19"/>
        <v>0</v>
      </c>
      <c r="G128" s="59">
        <f t="shared" si="20"/>
        <v>86</v>
      </c>
      <c r="H128" s="58">
        <f t="shared" si="21"/>
        <v>76</v>
      </c>
      <c r="I128" s="277">
        <f t="shared" si="21"/>
        <v>10</v>
      </c>
      <c r="J128" s="58">
        <f t="shared" si="21"/>
        <v>0</v>
      </c>
      <c r="K128" s="58">
        <f t="shared" si="21"/>
        <v>0</v>
      </c>
      <c r="L128" s="285"/>
      <c r="M128" s="21"/>
    </row>
    <row r="129" spans="1:13" ht="12.75">
      <c r="A129" s="54">
        <f t="shared" si="22"/>
        <v>117</v>
      </c>
      <c r="B129" s="55"/>
      <c r="C129" s="55">
        <v>14</v>
      </c>
      <c r="D129" s="56"/>
      <c r="E129" s="68" t="s">
        <v>214</v>
      </c>
      <c r="F129" s="58">
        <f t="shared" si="19"/>
        <v>0</v>
      </c>
      <c r="G129" s="59">
        <f t="shared" si="20"/>
        <v>15</v>
      </c>
      <c r="H129" s="58">
        <f t="shared" si="21"/>
        <v>15</v>
      </c>
      <c r="I129" s="277">
        <f t="shared" si="21"/>
        <v>0</v>
      </c>
      <c r="J129" s="58">
        <f t="shared" si="21"/>
        <v>0</v>
      </c>
      <c r="K129" s="58">
        <f t="shared" si="21"/>
        <v>0</v>
      </c>
      <c r="L129" s="285"/>
      <c r="M129" s="21"/>
    </row>
    <row r="130" spans="1:13" ht="12.75">
      <c r="A130" s="54">
        <f t="shared" si="22"/>
        <v>118</v>
      </c>
      <c r="B130" s="55"/>
      <c r="C130" s="55">
        <v>25</v>
      </c>
      <c r="D130" s="56"/>
      <c r="E130" s="68" t="s">
        <v>215</v>
      </c>
      <c r="F130" s="58">
        <f t="shared" si="19"/>
        <v>0</v>
      </c>
      <c r="G130" s="59">
        <f t="shared" si="20"/>
        <v>0</v>
      </c>
      <c r="H130" s="58">
        <f t="shared" si="21"/>
        <v>0</v>
      </c>
      <c r="I130" s="277">
        <f t="shared" si="21"/>
        <v>0</v>
      </c>
      <c r="J130" s="58">
        <f t="shared" si="21"/>
        <v>0</v>
      </c>
      <c r="K130" s="58">
        <f t="shared" si="21"/>
        <v>0</v>
      </c>
      <c r="L130" s="285"/>
      <c r="M130" s="21"/>
    </row>
    <row r="131" spans="1:13" ht="12.75">
      <c r="A131" s="54">
        <f t="shared" si="22"/>
        <v>119</v>
      </c>
      <c r="B131" s="55"/>
      <c r="C131" s="55">
        <v>27</v>
      </c>
      <c r="D131" s="56"/>
      <c r="E131" s="68" t="s">
        <v>216</v>
      </c>
      <c r="F131" s="58">
        <f t="shared" si="19"/>
        <v>0</v>
      </c>
      <c r="G131" s="59">
        <f t="shared" si="20"/>
        <v>0</v>
      </c>
      <c r="H131" s="58">
        <f t="shared" si="21"/>
        <v>0</v>
      </c>
      <c r="I131" s="277">
        <f t="shared" si="21"/>
        <v>0</v>
      </c>
      <c r="J131" s="58">
        <f t="shared" si="21"/>
        <v>0</v>
      </c>
      <c r="K131" s="58">
        <f t="shared" si="21"/>
        <v>0</v>
      </c>
      <c r="L131" s="285"/>
      <c r="M131" s="21"/>
    </row>
    <row r="132" spans="1:14" ht="12.75">
      <c r="A132" s="54">
        <f t="shared" si="22"/>
        <v>120</v>
      </c>
      <c r="B132" s="55"/>
      <c r="C132" s="55">
        <v>30</v>
      </c>
      <c r="D132" s="56"/>
      <c r="E132" s="68" t="s">
        <v>117</v>
      </c>
      <c r="F132" s="58">
        <f>F133+F134+F135+F136+F137</f>
        <v>0</v>
      </c>
      <c r="G132" s="59">
        <f t="shared" si="20"/>
        <v>723</v>
      </c>
      <c r="H132" s="58">
        <f>H133+H134+H135+H136+H137</f>
        <v>163</v>
      </c>
      <c r="I132" s="277">
        <f>I133+I134+I135+I136+I137</f>
        <v>350</v>
      </c>
      <c r="J132" s="58">
        <f>J133+J134+J135+J136+J137</f>
        <v>210</v>
      </c>
      <c r="K132" s="58">
        <f>K133+K134+K135+K136+K137</f>
        <v>0</v>
      </c>
      <c r="L132" s="285"/>
      <c r="M132" s="21"/>
      <c r="N132" s="21"/>
    </row>
    <row r="133" spans="1:13" ht="12.75">
      <c r="A133" s="54">
        <f t="shared" si="22"/>
        <v>121</v>
      </c>
      <c r="B133" s="55"/>
      <c r="C133" s="55"/>
      <c r="D133" s="137" t="s">
        <v>44</v>
      </c>
      <c r="E133" s="74" t="s">
        <v>217</v>
      </c>
      <c r="F133" s="89">
        <f aca="true" t="shared" si="23" ref="F133:F138">+F249+F365+F481+F597</f>
        <v>0</v>
      </c>
      <c r="G133" s="89">
        <f t="shared" si="20"/>
        <v>0</v>
      </c>
      <c r="H133" s="89">
        <f aca="true" t="shared" si="24" ref="H133:K138">+H249+H365+H481+H597</f>
        <v>0</v>
      </c>
      <c r="I133" s="293">
        <f t="shared" si="24"/>
        <v>0</v>
      </c>
      <c r="J133" s="89">
        <f t="shared" si="24"/>
        <v>0</v>
      </c>
      <c r="K133" s="89">
        <f t="shared" si="24"/>
        <v>0</v>
      </c>
      <c r="L133" s="285"/>
      <c r="M133" s="21"/>
    </row>
    <row r="134" spans="1:14" ht="12.75">
      <c r="A134" s="54">
        <f t="shared" si="22"/>
        <v>122</v>
      </c>
      <c r="B134" s="55"/>
      <c r="C134" s="55"/>
      <c r="D134" s="137" t="s">
        <v>81</v>
      </c>
      <c r="E134" s="74" t="s">
        <v>218</v>
      </c>
      <c r="F134" s="89">
        <f t="shared" si="23"/>
        <v>0</v>
      </c>
      <c r="G134" s="89">
        <f t="shared" si="20"/>
        <v>0</v>
      </c>
      <c r="H134" s="89">
        <f t="shared" si="24"/>
        <v>0</v>
      </c>
      <c r="I134" s="293">
        <f t="shared" si="24"/>
        <v>0</v>
      </c>
      <c r="J134" s="89">
        <f t="shared" si="24"/>
        <v>0</v>
      </c>
      <c r="K134" s="89">
        <f t="shared" si="24"/>
        <v>0</v>
      </c>
      <c r="L134" s="285"/>
      <c r="M134" s="21"/>
      <c r="N134" s="21"/>
    </row>
    <row r="135" spans="1:13" ht="12.75">
      <c r="A135" s="54">
        <f t="shared" si="22"/>
        <v>123</v>
      </c>
      <c r="B135" s="55"/>
      <c r="C135" s="55"/>
      <c r="D135" s="137" t="s">
        <v>105</v>
      </c>
      <c r="E135" s="74" t="s">
        <v>219</v>
      </c>
      <c r="F135" s="89">
        <f t="shared" si="23"/>
        <v>0</v>
      </c>
      <c r="G135" s="89">
        <f t="shared" si="20"/>
        <v>700</v>
      </c>
      <c r="H135" s="89">
        <f t="shared" si="24"/>
        <v>140</v>
      </c>
      <c r="I135" s="293">
        <f t="shared" si="24"/>
        <v>350</v>
      </c>
      <c r="J135" s="89">
        <f t="shared" si="24"/>
        <v>210</v>
      </c>
      <c r="K135" s="89">
        <f t="shared" si="24"/>
        <v>0</v>
      </c>
      <c r="L135" s="285"/>
      <c r="M135" s="21"/>
    </row>
    <row r="136" spans="1:13" ht="12.75">
      <c r="A136" s="54">
        <f t="shared" si="22"/>
        <v>124</v>
      </c>
      <c r="B136" s="55"/>
      <c r="C136" s="55"/>
      <c r="D136" s="137" t="s">
        <v>157</v>
      </c>
      <c r="E136" s="74" t="s">
        <v>220</v>
      </c>
      <c r="F136" s="89">
        <f t="shared" si="23"/>
        <v>0</v>
      </c>
      <c r="G136" s="89">
        <f t="shared" si="20"/>
        <v>0</v>
      </c>
      <c r="H136" s="89">
        <f t="shared" si="24"/>
        <v>0</v>
      </c>
      <c r="I136" s="293">
        <f t="shared" si="24"/>
        <v>0</v>
      </c>
      <c r="J136" s="89">
        <f t="shared" si="24"/>
        <v>0</v>
      </c>
      <c r="K136" s="89">
        <f t="shared" si="24"/>
        <v>0</v>
      </c>
      <c r="L136" s="285"/>
      <c r="M136" s="21"/>
    </row>
    <row r="137" spans="1:13" ht="12.75">
      <c r="A137" s="54">
        <f t="shared" si="22"/>
        <v>125</v>
      </c>
      <c r="B137" s="55"/>
      <c r="C137" s="55"/>
      <c r="D137" s="56">
        <v>30</v>
      </c>
      <c r="E137" s="74" t="s">
        <v>221</v>
      </c>
      <c r="F137" s="89">
        <f t="shared" si="23"/>
        <v>0</v>
      </c>
      <c r="G137" s="89">
        <f>H137+I137+J137+K137</f>
        <v>23</v>
      </c>
      <c r="H137" s="89">
        <f t="shared" si="24"/>
        <v>23</v>
      </c>
      <c r="I137" s="293">
        <f t="shared" si="24"/>
        <v>0</v>
      </c>
      <c r="J137" s="89">
        <f t="shared" si="24"/>
        <v>0</v>
      </c>
      <c r="K137" s="89">
        <f t="shared" si="24"/>
        <v>0</v>
      </c>
      <c r="L137" s="285"/>
      <c r="M137" s="21"/>
    </row>
    <row r="138" spans="1:13" ht="12.75">
      <c r="A138" s="54">
        <f t="shared" si="22"/>
        <v>126</v>
      </c>
      <c r="B138" s="187">
        <v>30</v>
      </c>
      <c r="C138" s="187"/>
      <c r="D138" s="188"/>
      <c r="E138" s="189" t="s">
        <v>222</v>
      </c>
      <c r="F138" s="190">
        <f t="shared" si="23"/>
        <v>0</v>
      </c>
      <c r="G138" s="191">
        <f t="shared" si="20"/>
        <v>0</v>
      </c>
      <c r="H138" s="190">
        <f t="shared" si="24"/>
        <v>0</v>
      </c>
      <c r="I138" s="295">
        <f t="shared" si="24"/>
        <v>0</v>
      </c>
      <c r="J138" s="190">
        <f t="shared" si="24"/>
        <v>0</v>
      </c>
      <c r="K138" s="190">
        <f t="shared" si="24"/>
        <v>0</v>
      </c>
      <c r="L138" s="285"/>
      <c r="M138" s="21"/>
    </row>
    <row r="139" spans="1:13" ht="12.75">
      <c r="A139" s="54">
        <f t="shared" si="22"/>
        <v>127</v>
      </c>
      <c r="B139" s="187"/>
      <c r="C139" s="192" t="s">
        <v>81</v>
      </c>
      <c r="D139" s="188"/>
      <c r="E139" s="189" t="s">
        <v>223</v>
      </c>
      <c r="F139" s="190">
        <f>+F254+F370+F486+F603</f>
        <v>0</v>
      </c>
      <c r="G139" s="191">
        <f t="shared" si="20"/>
        <v>0</v>
      </c>
      <c r="H139" s="190">
        <f>+H254+H370+H486+H603</f>
        <v>0</v>
      </c>
      <c r="I139" s="295">
        <f>+I254+I370+I486+I603</f>
        <v>0</v>
      </c>
      <c r="J139" s="190">
        <f>+J254+J370+J486+J603</f>
        <v>0</v>
      </c>
      <c r="K139" s="190">
        <f>+K254+K370+K486+K603</f>
        <v>0</v>
      </c>
      <c r="L139" s="285"/>
      <c r="M139" s="21"/>
    </row>
    <row r="140" spans="1:13" ht="12.75">
      <c r="A140" s="54">
        <f t="shared" si="22"/>
        <v>128</v>
      </c>
      <c r="B140" s="187"/>
      <c r="C140" s="192"/>
      <c r="D140" s="193" t="s">
        <v>39</v>
      </c>
      <c r="E140" s="194" t="s">
        <v>224</v>
      </c>
      <c r="F140" s="190">
        <f>+F256+F372+F488+F604</f>
        <v>0</v>
      </c>
      <c r="G140" s="191">
        <f t="shared" si="20"/>
        <v>0</v>
      </c>
      <c r="H140" s="190">
        <f>+H256+H372+H488+H604</f>
        <v>0</v>
      </c>
      <c r="I140" s="295">
        <f>+I256+I372+I488+I604</f>
        <v>0</v>
      </c>
      <c r="J140" s="190">
        <f>+J256+J372+J488+J604</f>
        <v>0</v>
      </c>
      <c r="K140" s="190">
        <f>+K256+K372+K488+K604</f>
        <v>0</v>
      </c>
      <c r="L140" s="285"/>
      <c r="M140" s="21"/>
    </row>
    <row r="141" spans="1:13" ht="30.75" customHeight="1">
      <c r="A141" s="54">
        <f t="shared" si="22"/>
        <v>129</v>
      </c>
      <c r="B141" s="195" t="s">
        <v>225</v>
      </c>
      <c r="C141" s="192"/>
      <c r="D141" s="193"/>
      <c r="E141" s="196" t="s">
        <v>226</v>
      </c>
      <c r="F141" s="190">
        <f>+F257+F373+F489</f>
        <v>30800</v>
      </c>
      <c r="G141" s="191">
        <f t="shared" si="20"/>
        <v>12855.47</v>
      </c>
      <c r="H141" s="190">
        <f>+H257+H373+H489</f>
        <v>2137.24</v>
      </c>
      <c r="I141" s="295">
        <f>+I257+I373+I489</f>
        <v>3307.24</v>
      </c>
      <c r="J141" s="190">
        <f>+J257+J373+J489</f>
        <v>3207.24</v>
      </c>
      <c r="K141" s="190">
        <f>+K257+K373+K489</f>
        <v>4203.75</v>
      </c>
      <c r="L141" s="285"/>
      <c r="M141" s="21"/>
    </row>
    <row r="142" spans="1:13" ht="12.75">
      <c r="A142" s="54">
        <f t="shared" si="22"/>
        <v>130</v>
      </c>
      <c r="B142" s="187">
        <v>57</v>
      </c>
      <c r="C142" s="192"/>
      <c r="D142" s="193"/>
      <c r="E142" s="189" t="s">
        <v>227</v>
      </c>
      <c r="F142" s="191">
        <f aca="true" t="shared" si="25" ref="F142:K143">F143</f>
        <v>0</v>
      </c>
      <c r="G142" s="191">
        <f t="shared" si="20"/>
        <v>0</v>
      </c>
      <c r="H142" s="191">
        <f t="shared" si="25"/>
        <v>0</v>
      </c>
      <c r="I142" s="296">
        <f t="shared" si="25"/>
        <v>0</v>
      </c>
      <c r="J142" s="191">
        <f t="shared" si="25"/>
        <v>0</v>
      </c>
      <c r="K142" s="191">
        <f t="shared" si="25"/>
        <v>0</v>
      </c>
      <c r="L142" s="285"/>
      <c r="M142" s="21"/>
    </row>
    <row r="143" spans="1:13" ht="12.75">
      <c r="A143" s="54">
        <f t="shared" si="22"/>
        <v>131</v>
      </c>
      <c r="B143" s="187"/>
      <c r="C143" s="192" t="s">
        <v>44</v>
      </c>
      <c r="D143" s="193"/>
      <c r="E143" s="189" t="s">
        <v>228</v>
      </c>
      <c r="F143" s="191">
        <f t="shared" si="25"/>
        <v>0</v>
      </c>
      <c r="G143" s="191">
        <f t="shared" si="20"/>
        <v>0</v>
      </c>
      <c r="H143" s="191">
        <f t="shared" si="25"/>
        <v>0</v>
      </c>
      <c r="I143" s="296">
        <f t="shared" si="25"/>
        <v>0</v>
      </c>
      <c r="J143" s="191">
        <f t="shared" si="25"/>
        <v>0</v>
      </c>
      <c r="K143" s="191">
        <f t="shared" si="25"/>
        <v>0</v>
      </c>
      <c r="L143" s="285"/>
      <c r="M143" s="21"/>
    </row>
    <row r="144" spans="1:12" ht="12.75">
      <c r="A144" s="54">
        <f t="shared" si="22"/>
        <v>132</v>
      </c>
      <c r="B144" s="187"/>
      <c r="C144" s="192" t="s">
        <v>77</v>
      </c>
      <c r="D144" s="193"/>
      <c r="E144" s="194" t="s">
        <v>229</v>
      </c>
      <c r="F144" s="191">
        <f>F145+F146+F147+F148</f>
        <v>0</v>
      </c>
      <c r="G144" s="191">
        <f t="shared" si="20"/>
        <v>0</v>
      </c>
      <c r="H144" s="191">
        <f>H145+H146+H147+H148</f>
        <v>0</v>
      </c>
      <c r="I144" s="296">
        <f>I145+I146+I147+I148</f>
        <v>0</v>
      </c>
      <c r="J144" s="191">
        <f>J145+J146+J147+J148</f>
        <v>0</v>
      </c>
      <c r="K144" s="191">
        <f>K145+K146+K147+K148</f>
        <v>0</v>
      </c>
      <c r="L144" s="285"/>
    </row>
    <row r="145" spans="1:12" ht="12.75">
      <c r="A145" s="54">
        <f t="shared" si="22"/>
        <v>133</v>
      </c>
      <c r="B145" s="187"/>
      <c r="C145" s="192"/>
      <c r="D145" s="193" t="s">
        <v>44</v>
      </c>
      <c r="E145" s="194" t="s">
        <v>230</v>
      </c>
      <c r="F145" s="197">
        <f>+F261+F377+F493+F608</f>
        <v>0</v>
      </c>
      <c r="G145" s="191">
        <f t="shared" si="20"/>
        <v>0</v>
      </c>
      <c r="H145" s="197">
        <f aca="true" t="shared" si="26" ref="H145:K148">+H261+H377+H493+H608</f>
        <v>0</v>
      </c>
      <c r="I145" s="297">
        <f t="shared" si="26"/>
        <v>0</v>
      </c>
      <c r="J145" s="197">
        <f t="shared" si="26"/>
        <v>0</v>
      </c>
      <c r="K145" s="197">
        <f t="shared" si="26"/>
        <v>0</v>
      </c>
      <c r="L145" s="285"/>
    </row>
    <row r="146" spans="1:12" ht="12.75">
      <c r="A146" s="54">
        <f t="shared" si="22"/>
        <v>134</v>
      </c>
      <c r="B146" s="187"/>
      <c r="C146" s="192"/>
      <c r="D146" s="193" t="s">
        <v>77</v>
      </c>
      <c r="E146" s="194" t="s">
        <v>231</v>
      </c>
      <c r="F146" s="197">
        <f>+F262+F378+F494+F609</f>
        <v>0</v>
      </c>
      <c r="G146" s="191">
        <f t="shared" si="20"/>
        <v>0</v>
      </c>
      <c r="H146" s="197">
        <f t="shared" si="26"/>
        <v>0</v>
      </c>
      <c r="I146" s="297">
        <f t="shared" si="26"/>
        <v>0</v>
      </c>
      <c r="J146" s="197">
        <f t="shared" si="26"/>
        <v>0</v>
      </c>
      <c r="K146" s="197">
        <f t="shared" si="26"/>
        <v>0</v>
      </c>
      <c r="L146" s="285"/>
    </row>
    <row r="147" spans="1:12" ht="12.75">
      <c r="A147" s="54">
        <f t="shared" si="22"/>
        <v>135</v>
      </c>
      <c r="B147" s="187"/>
      <c r="C147" s="192"/>
      <c r="D147" s="193" t="s">
        <v>81</v>
      </c>
      <c r="E147" s="194" t="s">
        <v>232</v>
      </c>
      <c r="F147" s="197">
        <f>+F263+F379+F495+F610</f>
        <v>0</v>
      </c>
      <c r="G147" s="191">
        <f t="shared" si="20"/>
        <v>0</v>
      </c>
      <c r="H147" s="197">
        <f t="shared" si="26"/>
        <v>0</v>
      </c>
      <c r="I147" s="297">
        <f t="shared" si="26"/>
        <v>0</v>
      </c>
      <c r="J147" s="197">
        <f t="shared" si="26"/>
        <v>0</v>
      </c>
      <c r="K147" s="197">
        <f t="shared" si="26"/>
        <v>0</v>
      </c>
      <c r="L147" s="285"/>
    </row>
    <row r="148" spans="1:12" ht="12.75">
      <c r="A148" s="54">
        <f t="shared" si="22"/>
        <v>136</v>
      </c>
      <c r="B148" s="187"/>
      <c r="C148" s="192"/>
      <c r="D148" s="193" t="s">
        <v>105</v>
      </c>
      <c r="E148" s="194" t="s">
        <v>233</v>
      </c>
      <c r="F148" s="197">
        <f>+F264+F380+F496+F611</f>
        <v>0</v>
      </c>
      <c r="G148" s="191">
        <f t="shared" si="20"/>
        <v>0</v>
      </c>
      <c r="H148" s="197">
        <f t="shared" si="26"/>
        <v>0</v>
      </c>
      <c r="I148" s="297">
        <f t="shared" si="26"/>
        <v>0</v>
      </c>
      <c r="J148" s="197">
        <f t="shared" si="26"/>
        <v>0</v>
      </c>
      <c r="K148" s="197">
        <f t="shared" si="26"/>
        <v>0</v>
      </c>
      <c r="L148" s="285"/>
    </row>
    <row r="149" spans="1:18" ht="12.75">
      <c r="A149" s="54">
        <f t="shared" si="22"/>
        <v>137</v>
      </c>
      <c r="B149" s="55">
        <v>70</v>
      </c>
      <c r="C149" s="55"/>
      <c r="D149" s="56"/>
      <c r="E149" s="95" t="s">
        <v>234</v>
      </c>
      <c r="F149" s="59">
        <f>F150</f>
        <v>0</v>
      </c>
      <c r="G149" s="59">
        <f t="shared" si="20"/>
        <v>6679.15</v>
      </c>
      <c r="H149" s="59">
        <f>H150</f>
        <v>767.15</v>
      </c>
      <c r="I149" s="292">
        <f>I150</f>
        <v>1765</v>
      </c>
      <c r="J149" s="59">
        <f>J150</f>
        <v>2165</v>
      </c>
      <c r="K149" s="59">
        <f>K150</f>
        <v>1982</v>
      </c>
      <c r="L149" s="285"/>
      <c r="M149" s="60"/>
      <c r="N149" s="21"/>
      <c r="O149" s="21"/>
      <c r="P149" s="21"/>
      <c r="Q149" s="21"/>
      <c r="R149" s="21"/>
    </row>
    <row r="150" spans="1:12" ht="12.75">
      <c r="A150" s="54">
        <f t="shared" si="22"/>
        <v>138</v>
      </c>
      <c r="B150" s="55">
        <v>71</v>
      </c>
      <c r="C150" s="198"/>
      <c r="D150" s="56"/>
      <c r="E150" s="95" t="s">
        <v>235</v>
      </c>
      <c r="F150" s="59">
        <f>F151+F156</f>
        <v>0</v>
      </c>
      <c r="G150" s="59">
        <f t="shared" si="20"/>
        <v>6679.15</v>
      </c>
      <c r="H150" s="59">
        <f>H151+H156</f>
        <v>767.15</v>
      </c>
      <c r="I150" s="292">
        <f>I151+I156</f>
        <v>1765</v>
      </c>
      <c r="J150" s="59">
        <f>J151+J156</f>
        <v>2165</v>
      </c>
      <c r="K150" s="59">
        <f>K151+K156</f>
        <v>1982</v>
      </c>
      <c r="L150" s="285"/>
    </row>
    <row r="151" spans="1:12" ht="12.75">
      <c r="A151" s="54">
        <f t="shared" si="22"/>
        <v>139</v>
      </c>
      <c r="B151" s="55"/>
      <c r="C151" s="132" t="s">
        <v>44</v>
      </c>
      <c r="D151" s="56"/>
      <c r="E151" s="95" t="s">
        <v>74</v>
      </c>
      <c r="F151" s="59">
        <f>F152+F153+F154+F155</f>
        <v>0</v>
      </c>
      <c r="G151" s="59">
        <f t="shared" si="20"/>
        <v>481.15</v>
      </c>
      <c r="H151" s="59">
        <f>H152+H153+H154+H155</f>
        <v>286.15</v>
      </c>
      <c r="I151" s="292">
        <f>I152+I153+I154+I155</f>
        <v>65</v>
      </c>
      <c r="J151" s="59">
        <f>J152+J153+J154+J155</f>
        <v>65</v>
      </c>
      <c r="K151" s="59">
        <f>K152+K153+K154+K155</f>
        <v>65</v>
      </c>
      <c r="L151" s="285"/>
    </row>
    <row r="152" spans="1:12" ht="12.75">
      <c r="A152" s="54">
        <f t="shared" si="22"/>
        <v>140</v>
      </c>
      <c r="B152" s="55"/>
      <c r="C152" s="55"/>
      <c r="D152" s="137" t="s">
        <v>44</v>
      </c>
      <c r="E152" s="74" t="s">
        <v>236</v>
      </c>
      <c r="F152" s="89">
        <f>+F268+F384+F500+F615</f>
        <v>0</v>
      </c>
      <c r="G152" s="89">
        <f t="shared" si="20"/>
        <v>0</v>
      </c>
      <c r="H152" s="89">
        <f aca="true" t="shared" si="27" ref="H152:K156">+H268+H384+H500+H615</f>
        <v>0</v>
      </c>
      <c r="I152" s="293">
        <f t="shared" si="27"/>
        <v>0</v>
      </c>
      <c r="J152" s="89">
        <f t="shared" si="27"/>
        <v>0</v>
      </c>
      <c r="K152" s="89">
        <f t="shared" si="27"/>
        <v>0</v>
      </c>
      <c r="L152" s="285"/>
    </row>
    <row r="153" spans="1:12" ht="12.75">
      <c r="A153" s="54">
        <f t="shared" si="22"/>
        <v>141</v>
      </c>
      <c r="B153" s="55"/>
      <c r="C153" s="55"/>
      <c r="D153" s="137" t="s">
        <v>77</v>
      </c>
      <c r="E153" s="74" t="s">
        <v>237</v>
      </c>
      <c r="F153" s="89">
        <f>+F269+F385+F501+F616</f>
        <v>0</v>
      </c>
      <c r="G153" s="89">
        <f t="shared" si="20"/>
        <v>481.15</v>
      </c>
      <c r="H153" s="89">
        <f t="shared" si="27"/>
        <v>286.15</v>
      </c>
      <c r="I153" s="293">
        <f t="shared" si="27"/>
        <v>65</v>
      </c>
      <c r="J153" s="89">
        <f t="shared" si="27"/>
        <v>65</v>
      </c>
      <c r="K153" s="89">
        <f t="shared" si="27"/>
        <v>65</v>
      </c>
      <c r="L153" s="285"/>
    </row>
    <row r="154" spans="1:12" ht="12.75">
      <c r="A154" s="54">
        <f t="shared" si="22"/>
        <v>142</v>
      </c>
      <c r="B154" s="55"/>
      <c r="C154" s="55"/>
      <c r="D154" s="137" t="s">
        <v>81</v>
      </c>
      <c r="E154" s="74" t="s">
        <v>238</v>
      </c>
      <c r="F154" s="89">
        <f>+F270+F386+F502+F617</f>
        <v>0</v>
      </c>
      <c r="G154" s="89">
        <f t="shared" si="20"/>
        <v>0</v>
      </c>
      <c r="H154" s="89">
        <f t="shared" si="27"/>
        <v>0</v>
      </c>
      <c r="I154" s="293">
        <f t="shared" si="27"/>
        <v>0</v>
      </c>
      <c r="J154" s="89">
        <f t="shared" si="27"/>
        <v>0</v>
      </c>
      <c r="K154" s="89">
        <f t="shared" si="27"/>
        <v>0</v>
      </c>
      <c r="L154" s="285"/>
    </row>
    <row r="155" spans="1:12" ht="12.75">
      <c r="A155" s="54">
        <f t="shared" si="22"/>
        <v>143</v>
      </c>
      <c r="B155" s="55"/>
      <c r="C155" s="55"/>
      <c r="D155" s="56">
        <v>30</v>
      </c>
      <c r="E155" s="74" t="s">
        <v>239</v>
      </c>
      <c r="F155" s="89">
        <f>+F271+F387+F503+F618</f>
        <v>0</v>
      </c>
      <c r="G155" s="89">
        <f t="shared" si="20"/>
        <v>0</v>
      </c>
      <c r="H155" s="89">
        <f t="shared" si="27"/>
        <v>0</v>
      </c>
      <c r="I155" s="293">
        <f t="shared" si="27"/>
        <v>0</v>
      </c>
      <c r="J155" s="89">
        <f t="shared" si="27"/>
        <v>0</v>
      </c>
      <c r="K155" s="89">
        <f t="shared" si="27"/>
        <v>0</v>
      </c>
      <c r="L155" s="285"/>
    </row>
    <row r="156" spans="1:12" ht="12.75">
      <c r="A156" s="54">
        <f t="shared" si="22"/>
        <v>144</v>
      </c>
      <c r="B156" s="55">
        <v>71</v>
      </c>
      <c r="C156" s="132" t="s">
        <v>81</v>
      </c>
      <c r="D156" s="56"/>
      <c r="E156" s="74" t="s">
        <v>240</v>
      </c>
      <c r="F156" s="89">
        <f>+F272+F388+F504+F619</f>
        <v>0</v>
      </c>
      <c r="G156" s="89">
        <f t="shared" si="20"/>
        <v>6198</v>
      </c>
      <c r="H156" s="89">
        <f t="shared" si="27"/>
        <v>481</v>
      </c>
      <c r="I156" s="293">
        <f t="shared" si="27"/>
        <v>1700</v>
      </c>
      <c r="J156" s="89">
        <f t="shared" si="27"/>
        <v>2100</v>
      </c>
      <c r="K156" s="89">
        <f t="shared" si="27"/>
        <v>1917</v>
      </c>
      <c r="L156" s="285"/>
    </row>
    <row r="157" spans="1:12" ht="12.75">
      <c r="A157" s="54">
        <f t="shared" si="22"/>
        <v>145</v>
      </c>
      <c r="B157" s="55"/>
      <c r="C157" s="55"/>
      <c r="D157" s="56"/>
      <c r="E157" s="95" t="s">
        <v>241</v>
      </c>
      <c r="F157" s="58">
        <f>F158+F159+F160</f>
        <v>0</v>
      </c>
      <c r="G157" s="59">
        <f t="shared" si="20"/>
        <v>377.91999999999996</v>
      </c>
      <c r="H157" s="58">
        <f>H158+H159+H160</f>
        <v>182.92</v>
      </c>
      <c r="I157" s="277">
        <f>I158+I159+I160</f>
        <v>65</v>
      </c>
      <c r="J157" s="58">
        <f>J158+J159+J160</f>
        <v>65</v>
      </c>
      <c r="K157" s="58">
        <f>K158+K159+K160</f>
        <v>65</v>
      </c>
      <c r="L157" s="285"/>
    </row>
    <row r="158" spans="1:12" ht="12.75">
      <c r="A158" s="54">
        <f t="shared" si="22"/>
        <v>146</v>
      </c>
      <c r="B158" s="55">
        <v>71</v>
      </c>
      <c r="C158" s="132" t="s">
        <v>44</v>
      </c>
      <c r="D158" s="137" t="s">
        <v>77</v>
      </c>
      <c r="E158" s="74" t="s">
        <v>78</v>
      </c>
      <c r="F158" s="89">
        <f>+F274+F390+F506+F621</f>
        <v>0</v>
      </c>
      <c r="G158" s="89">
        <f t="shared" si="20"/>
        <v>377.91999999999996</v>
      </c>
      <c r="H158" s="89">
        <f aca="true" t="shared" si="28" ref="H158:K160">+H274+H390+H506+H621</f>
        <v>182.92</v>
      </c>
      <c r="I158" s="293">
        <f t="shared" si="28"/>
        <v>65</v>
      </c>
      <c r="J158" s="89">
        <f t="shared" si="28"/>
        <v>65</v>
      </c>
      <c r="K158" s="89">
        <f t="shared" si="28"/>
        <v>65</v>
      </c>
      <c r="L158" s="285"/>
    </row>
    <row r="159" spans="1:12" ht="12.75">
      <c r="A159" s="54">
        <f t="shared" si="22"/>
        <v>147</v>
      </c>
      <c r="B159" s="55"/>
      <c r="C159" s="55"/>
      <c r="D159" s="137" t="s">
        <v>81</v>
      </c>
      <c r="E159" s="74" t="s">
        <v>242</v>
      </c>
      <c r="F159" s="89">
        <f>+F275+F391+F507+F622</f>
        <v>0</v>
      </c>
      <c r="G159" s="89">
        <f t="shared" si="20"/>
        <v>0</v>
      </c>
      <c r="H159" s="89">
        <f t="shared" si="28"/>
        <v>0</v>
      </c>
      <c r="I159" s="293">
        <f t="shared" si="28"/>
        <v>0</v>
      </c>
      <c r="J159" s="89">
        <f t="shared" si="28"/>
        <v>0</v>
      </c>
      <c r="K159" s="89">
        <f t="shared" si="28"/>
        <v>0</v>
      </c>
      <c r="L159" s="285"/>
    </row>
    <row r="160" spans="1:12" ht="12.75">
      <c r="A160" s="54">
        <f t="shared" si="22"/>
        <v>148</v>
      </c>
      <c r="B160" s="55"/>
      <c r="C160" s="55"/>
      <c r="D160" s="56">
        <v>30</v>
      </c>
      <c r="E160" s="105" t="s">
        <v>239</v>
      </c>
      <c r="F160" s="89">
        <f>+F276+F392+F508+F623</f>
        <v>0</v>
      </c>
      <c r="G160" s="89">
        <f t="shared" si="20"/>
        <v>0</v>
      </c>
      <c r="H160" s="89">
        <f t="shared" si="28"/>
        <v>0</v>
      </c>
      <c r="I160" s="293">
        <f t="shared" si="28"/>
        <v>0</v>
      </c>
      <c r="J160" s="89">
        <f t="shared" si="28"/>
        <v>0</v>
      </c>
      <c r="K160" s="89">
        <f t="shared" si="28"/>
        <v>0</v>
      </c>
      <c r="L160" s="285"/>
    </row>
    <row r="161" spans="1:12" ht="12.75">
      <c r="A161" s="54">
        <f t="shared" si="22"/>
        <v>149</v>
      </c>
      <c r="B161" s="55"/>
      <c r="C161" s="55"/>
      <c r="D161" s="56"/>
      <c r="E161" s="74" t="s">
        <v>243</v>
      </c>
      <c r="F161" s="89"/>
      <c r="G161" s="89">
        <f t="shared" si="20"/>
        <v>0</v>
      </c>
      <c r="H161" s="89"/>
      <c r="I161" s="293"/>
      <c r="J161" s="89"/>
      <c r="K161" s="89"/>
      <c r="L161" s="285"/>
    </row>
    <row r="162" spans="1:12" ht="12.75">
      <c r="A162" s="54"/>
      <c r="B162" s="55" t="s">
        <v>16</v>
      </c>
      <c r="C162" s="55" t="s">
        <v>244</v>
      </c>
      <c r="D162" s="96" t="s">
        <v>18</v>
      </c>
      <c r="E162" s="74"/>
      <c r="F162" s="89"/>
      <c r="G162" s="89">
        <f t="shared" si="20"/>
        <v>0</v>
      </c>
      <c r="H162" s="89"/>
      <c r="I162" s="293"/>
      <c r="J162" s="89"/>
      <c r="K162" s="89"/>
      <c r="L162" s="285"/>
    </row>
    <row r="163" spans="1:12" ht="12.75">
      <c r="A163" s="54">
        <f>A161+1</f>
        <v>150</v>
      </c>
      <c r="B163" s="132" t="s">
        <v>245</v>
      </c>
      <c r="C163" s="55"/>
      <c r="D163" s="56"/>
      <c r="E163" s="95" t="s">
        <v>246</v>
      </c>
      <c r="F163" s="58">
        <f>F164+F167+F168+F171+F172</f>
        <v>0</v>
      </c>
      <c r="G163" s="59">
        <f t="shared" si="20"/>
        <v>130219.29</v>
      </c>
      <c r="H163" s="58">
        <f>H164+H167+H168+H171+H172</f>
        <v>35949.25</v>
      </c>
      <c r="I163" s="277">
        <f>I164+I167+I168+I171+I172</f>
        <v>36513.15</v>
      </c>
      <c r="J163" s="58">
        <f>J164+J167+J168+J171+J172</f>
        <v>36481</v>
      </c>
      <c r="K163" s="58">
        <f>K164+K167+K168+K171+K172</f>
        <v>21275.89</v>
      </c>
      <c r="L163" s="285"/>
    </row>
    <row r="164" spans="1:12" ht="12.75">
      <c r="A164" s="54">
        <f aca="true" t="shared" si="29" ref="A164:A227">A163+1</f>
        <v>151</v>
      </c>
      <c r="B164" s="55"/>
      <c r="C164" s="132" t="s">
        <v>105</v>
      </c>
      <c r="D164" s="56"/>
      <c r="E164" s="95" t="s">
        <v>247</v>
      </c>
      <c r="F164" s="58">
        <f>F165+F166</f>
        <v>0</v>
      </c>
      <c r="G164" s="59">
        <f t="shared" si="20"/>
        <v>0</v>
      </c>
      <c r="H164" s="58">
        <f>H165+H166</f>
        <v>0</v>
      </c>
      <c r="I164" s="277">
        <f>I165+I166</f>
        <v>0</v>
      </c>
      <c r="J164" s="58">
        <f>J165+J166</f>
        <v>0</v>
      </c>
      <c r="K164" s="58">
        <f>K165+K166</f>
        <v>0</v>
      </c>
      <c r="L164" s="285"/>
    </row>
    <row r="165" spans="1:17" ht="12.75">
      <c r="A165" s="54">
        <f t="shared" si="29"/>
        <v>152</v>
      </c>
      <c r="B165" s="55"/>
      <c r="C165" s="55"/>
      <c r="D165" s="137" t="s">
        <v>77</v>
      </c>
      <c r="E165" s="74" t="s">
        <v>248</v>
      </c>
      <c r="F165" s="89">
        <f>+F281+F397+F513+F628</f>
        <v>0</v>
      </c>
      <c r="G165" s="89">
        <f t="shared" si="20"/>
        <v>0</v>
      </c>
      <c r="H165" s="89">
        <f aca="true" t="shared" si="30" ref="H165:K167">+H281+H397+H513+H628</f>
        <v>0</v>
      </c>
      <c r="I165" s="293">
        <f t="shared" si="30"/>
        <v>0</v>
      </c>
      <c r="J165" s="89">
        <f t="shared" si="30"/>
        <v>0</v>
      </c>
      <c r="K165" s="89">
        <f t="shared" si="30"/>
        <v>0</v>
      </c>
      <c r="L165" s="285"/>
      <c r="M165" s="21"/>
      <c r="N165" s="21"/>
      <c r="O165" s="21"/>
      <c r="P165" s="21"/>
      <c r="Q165" s="21"/>
    </row>
    <row r="166" spans="1:12" ht="12.75">
      <c r="A166" s="54">
        <f t="shared" si="29"/>
        <v>153</v>
      </c>
      <c r="B166" s="55"/>
      <c r="C166" s="55"/>
      <c r="D166" s="56">
        <v>50</v>
      </c>
      <c r="E166" s="74" t="s">
        <v>249</v>
      </c>
      <c r="F166" s="89">
        <f>+F282+F398+F514+F629</f>
        <v>0</v>
      </c>
      <c r="G166" s="89">
        <f t="shared" si="20"/>
        <v>0</v>
      </c>
      <c r="H166" s="89">
        <f t="shared" si="30"/>
        <v>0</v>
      </c>
      <c r="I166" s="293">
        <f t="shared" si="30"/>
        <v>0</v>
      </c>
      <c r="J166" s="89">
        <f t="shared" si="30"/>
        <v>0</v>
      </c>
      <c r="K166" s="89">
        <f t="shared" si="30"/>
        <v>0</v>
      </c>
      <c r="L166" s="285"/>
    </row>
    <row r="167" spans="1:12" ht="12.75">
      <c r="A167" s="54">
        <f t="shared" si="29"/>
        <v>154</v>
      </c>
      <c r="B167" s="55"/>
      <c r="C167" s="132" t="s">
        <v>39</v>
      </c>
      <c r="D167" s="56"/>
      <c r="E167" s="68" t="s">
        <v>250</v>
      </c>
      <c r="F167" s="58">
        <f>+F283+F399+F515+F630</f>
        <v>0</v>
      </c>
      <c r="G167" s="59">
        <f t="shared" si="20"/>
        <v>0</v>
      </c>
      <c r="H167" s="58">
        <f t="shared" si="30"/>
        <v>0</v>
      </c>
      <c r="I167" s="277">
        <f t="shared" si="30"/>
        <v>0</v>
      </c>
      <c r="J167" s="58">
        <f t="shared" si="30"/>
        <v>0</v>
      </c>
      <c r="K167" s="58">
        <f t="shared" si="30"/>
        <v>0</v>
      </c>
      <c r="L167" s="285"/>
    </row>
    <row r="168" spans="1:12" ht="12.75">
      <c r="A168" s="54">
        <f t="shared" si="29"/>
        <v>155</v>
      </c>
      <c r="B168" s="55"/>
      <c r="C168" s="132" t="s">
        <v>151</v>
      </c>
      <c r="D168" s="56"/>
      <c r="E168" s="95" t="s">
        <v>251</v>
      </c>
      <c r="F168" s="58">
        <f>F169+F170</f>
        <v>0</v>
      </c>
      <c r="G168" s="59">
        <f t="shared" si="20"/>
        <v>130219.29</v>
      </c>
      <c r="H168" s="58">
        <f>H169+H170</f>
        <v>35949.25</v>
      </c>
      <c r="I168" s="277">
        <f>I169+I170</f>
        <v>36513.15</v>
      </c>
      <c r="J168" s="58">
        <f>J169+J170</f>
        <v>36481</v>
      </c>
      <c r="K168" s="58">
        <f>K169+K170</f>
        <v>21275.89</v>
      </c>
      <c r="L168" s="285"/>
    </row>
    <row r="169" spans="1:18" ht="12.75">
      <c r="A169" s="54">
        <f t="shared" si="29"/>
        <v>156</v>
      </c>
      <c r="B169" s="55"/>
      <c r="C169" s="55"/>
      <c r="D169" s="137" t="s">
        <v>44</v>
      </c>
      <c r="E169" s="74" t="s">
        <v>252</v>
      </c>
      <c r="F169" s="89">
        <f aca="true" t="shared" si="31" ref="F169:K170">+F285+F401+F517+F632</f>
        <v>0</v>
      </c>
      <c r="G169" s="267">
        <f t="shared" si="20"/>
        <v>130219.29</v>
      </c>
      <c r="H169" s="89">
        <f t="shared" si="31"/>
        <v>35949.25</v>
      </c>
      <c r="I169" s="293">
        <f t="shared" si="31"/>
        <v>36513.15</v>
      </c>
      <c r="J169" s="89">
        <f t="shared" si="31"/>
        <v>36481</v>
      </c>
      <c r="K169" s="89">
        <f t="shared" si="31"/>
        <v>21275.89</v>
      </c>
      <c r="L169" s="285"/>
      <c r="M169" s="283"/>
      <c r="N169" s="311"/>
      <c r="O169" s="283"/>
      <c r="P169" s="283"/>
      <c r="Q169" s="283"/>
      <c r="R169" s="283"/>
    </row>
    <row r="170" spans="1:18" ht="12.75">
      <c r="A170" s="54">
        <f t="shared" si="29"/>
        <v>157</v>
      </c>
      <c r="B170" s="55"/>
      <c r="C170" s="55"/>
      <c r="D170" s="137" t="s">
        <v>151</v>
      </c>
      <c r="E170" s="74" t="s">
        <v>253</v>
      </c>
      <c r="F170" s="89">
        <f>+F286+F402+F518+F633</f>
        <v>0</v>
      </c>
      <c r="G170" s="89">
        <f t="shared" si="20"/>
        <v>0</v>
      </c>
      <c r="H170" s="89">
        <f t="shared" si="31"/>
        <v>0</v>
      </c>
      <c r="I170" s="293">
        <f t="shared" si="31"/>
        <v>0</v>
      </c>
      <c r="J170" s="89">
        <f t="shared" si="31"/>
        <v>0</v>
      </c>
      <c r="K170" s="89">
        <f t="shared" si="31"/>
        <v>0</v>
      </c>
      <c r="L170" s="285"/>
      <c r="M170" s="289"/>
      <c r="N170" s="289"/>
      <c r="O170" s="289"/>
      <c r="P170" s="289"/>
      <c r="Q170" s="289"/>
      <c r="R170" s="289"/>
    </row>
    <row r="171" spans="1:12" ht="12.75">
      <c r="A171" s="54">
        <f t="shared" si="29"/>
        <v>158</v>
      </c>
      <c r="B171" s="55"/>
      <c r="C171" s="55">
        <v>10</v>
      </c>
      <c r="D171" s="56"/>
      <c r="E171" s="95" t="s">
        <v>254</v>
      </c>
      <c r="F171" s="58">
        <f>+F287</f>
        <v>0</v>
      </c>
      <c r="G171" s="59">
        <f t="shared" si="20"/>
        <v>0</v>
      </c>
      <c r="H171" s="58">
        <f>+H287</f>
        <v>0</v>
      </c>
      <c r="I171" s="277">
        <f>+I287</f>
        <v>0</v>
      </c>
      <c r="J171" s="58">
        <f>+J287</f>
        <v>0</v>
      </c>
      <c r="K171" s="58">
        <f>+K287</f>
        <v>0</v>
      </c>
      <c r="L171" s="285"/>
    </row>
    <row r="172" spans="1:12" ht="12.75">
      <c r="A172" s="54">
        <f t="shared" si="29"/>
        <v>159</v>
      </c>
      <c r="B172" s="55"/>
      <c r="C172" s="55">
        <v>50</v>
      </c>
      <c r="D172" s="56"/>
      <c r="E172" s="95" t="s">
        <v>255</v>
      </c>
      <c r="F172" s="58">
        <f>F173+F174</f>
        <v>0</v>
      </c>
      <c r="G172" s="59">
        <f t="shared" si="20"/>
        <v>0</v>
      </c>
      <c r="H172" s="58">
        <f>H173+H174</f>
        <v>0</v>
      </c>
      <c r="I172" s="277">
        <f>I173+I174</f>
        <v>0</v>
      </c>
      <c r="J172" s="58">
        <f>J173+J174</f>
        <v>0</v>
      </c>
      <c r="K172" s="58">
        <f>K173+K174</f>
        <v>0</v>
      </c>
      <c r="L172" s="285"/>
    </row>
    <row r="173" spans="1:13" ht="12.75">
      <c r="A173" s="54">
        <f t="shared" si="29"/>
        <v>160</v>
      </c>
      <c r="B173" s="55"/>
      <c r="C173" s="55"/>
      <c r="D173" s="137" t="s">
        <v>44</v>
      </c>
      <c r="E173" s="74" t="s">
        <v>256</v>
      </c>
      <c r="F173" s="89">
        <f>+F289</f>
        <v>0</v>
      </c>
      <c r="G173" s="89">
        <f t="shared" si="20"/>
        <v>0</v>
      </c>
      <c r="H173" s="89">
        <f aca="true" t="shared" si="32" ref="H173:K174">+H289</f>
        <v>0</v>
      </c>
      <c r="I173" s="293">
        <f t="shared" si="32"/>
        <v>0</v>
      </c>
      <c r="J173" s="89">
        <f t="shared" si="32"/>
        <v>0</v>
      </c>
      <c r="K173" s="89">
        <f t="shared" si="32"/>
        <v>0</v>
      </c>
      <c r="L173" s="285"/>
      <c r="M173" s="281"/>
    </row>
    <row r="174" spans="1:13" ht="12.75">
      <c r="A174" s="54">
        <f t="shared" si="29"/>
        <v>161</v>
      </c>
      <c r="B174" s="55"/>
      <c r="C174" s="55"/>
      <c r="D174" s="56">
        <v>50</v>
      </c>
      <c r="E174" s="74" t="s">
        <v>257</v>
      </c>
      <c r="F174" s="89">
        <f>+F290</f>
        <v>0</v>
      </c>
      <c r="G174" s="89">
        <f t="shared" si="20"/>
        <v>0</v>
      </c>
      <c r="H174" s="89">
        <f t="shared" si="32"/>
        <v>0</v>
      </c>
      <c r="I174" s="293">
        <f t="shared" si="32"/>
        <v>0</v>
      </c>
      <c r="J174" s="89">
        <f t="shared" si="32"/>
        <v>0</v>
      </c>
      <c r="K174" s="89">
        <f t="shared" si="32"/>
        <v>0</v>
      </c>
      <c r="L174" s="285"/>
      <c r="M174" s="131"/>
    </row>
    <row r="175" spans="1:18" ht="12.75">
      <c r="A175" s="54">
        <f t="shared" si="29"/>
        <v>162</v>
      </c>
      <c r="B175" s="55"/>
      <c r="C175" s="55"/>
      <c r="D175" s="56"/>
      <c r="E175" s="199" t="s">
        <v>258</v>
      </c>
      <c r="F175" s="58">
        <f>+F177+F265</f>
        <v>30800</v>
      </c>
      <c r="G175" s="59">
        <f t="shared" si="20"/>
        <v>91223.29</v>
      </c>
      <c r="H175" s="133">
        <f>+H177+H265</f>
        <v>27242.25</v>
      </c>
      <c r="I175" s="277">
        <f>+I177+I265</f>
        <v>26318.15</v>
      </c>
      <c r="J175" s="58">
        <f>+J177+J265</f>
        <v>26082</v>
      </c>
      <c r="K175" s="58">
        <f>+K177+K265</f>
        <v>11580.89</v>
      </c>
      <c r="L175" s="285"/>
      <c r="M175" s="283"/>
      <c r="N175" s="274"/>
      <c r="O175" s="200"/>
      <c r="P175" s="200"/>
      <c r="Q175" s="200"/>
      <c r="R175" s="200"/>
    </row>
    <row r="176" spans="1:14" ht="12.75">
      <c r="A176" s="54"/>
      <c r="B176" s="55" t="s">
        <v>56</v>
      </c>
      <c r="C176" s="55" t="s">
        <v>57</v>
      </c>
      <c r="D176" s="96" t="s">
        <v>58</v>
      </c>
      <c r="E176" s="74" t="s">
        <v>19</v>
      </c>
      <c r="F176" s="58"/>
      <c r="G176" s="59">
        <f t="shared" si="20"/>
        <v>0</v>
      </c>
      <c r="H176" s="89">
        <v>0</v>
      </c>
      <c r="I176" s="293">
        <v>0</v>
      </c>
      <c r="J176" s="89">
        <v>0</v>
      </c>
      <c r="K176" s="89"/>
      <c r="L176" s="285"/>
      <c r="M176" s="285"/>
      <c r="N176" s="274"/>
    </row>
    <row r="177" spans="1:18" ht="12.75">
      <c r="A177" s="54">
        <f>A175+1</f>
        <v>163</v>
      </c>
      <c r="B177" s="55"/>
      <c r="C177" s="55"/>
      <c r="D177" s="56"/>
      <c r="E177" s="68" t="s">
        <v>259</v>
      </c>
      <c r="F177" s="58">
        <f>+F178+F212+F254+F257+F258</f>
        <v>30800</v>
      </c>
      <c r="G177" s="59">
        <f t="shared" si="20"/>
        <v>90819.14</v>
      </c>
      <c r="H177" s="58">
        <f>+H178+H212+H254+H257+H258</f>
        <v>27033.1</v>
      </c>
      <c r="I177" s="277">
        <f>+I178+I212+I254+I257+I258</f>
        <v>26253.15</v>
      </c>
      <c r="J177" s="58">
        <f>+J178+J212+J254+J257+J258</f>
        <v>26017</v>
      </c>
      <c r="K177" s="58">
        <f>+K178+K212+K254+K257+K258</f>
        <v>11515.89</v>
      </c>
      <c r="L177" s="285"/>
      <c r="M177" s="283"/>
      <c r="N177" s="274"/>
      <c r="O177" s="200"/>
      <c r="P177" s="200"/>
      <c r="Q177" s="200"/>
      <c r="R177" s="200"/>
    </row>
    <row r="178" spans="1:18" ht="12.75">
      <c r="A178" s="54">
        <f t="shared" si="29"/>
        <v>164</v>
      </c>
      <c r="B178" s="55">
        <v>10</v>
      </c>
      <c r="C178" s="55"/>
      <c r="D178" s="56"/>
      <c r="E178" s="68" t="s">
        <v>260</v>
      </c>
      <c r="F178" s="58">
        <f>+F179+F197+F204</f>
        <v>0</v>
      </c>
      <c r="G178" s="59">
        <f t="shared" si="20"/>
        <v>44482.28</v>
      </c>
      <c r="H178" s="133">
        <f>+H179+H197+H204</f>
        <v>13499.380000000001</v>
      </c>
      <c r="I178" s="277">
        <f>+I179+I197+I204</f>
        <v>13435.380000000001</v>
      </c>
      <c r="J178" s="58">
        <f>+J179+J197+J204</f>
        <v>13435.380000000001</v>
      </c>
      <c r="K178" s="58">
        <f>+K179+K197+K204</f>
        <v>4112.14</v>
      </c>
      <c r="L178" s="285"/>
      <c r="M178" s="283"/>
      <c r="N178" s="274"/>
      <c r="O178" s="200"/>
      <c r="P178" s="200"/>
      <c r="Q178" s="200"/>
      <c r="R178" s="200"/>
    </row>
    <row r="179" spans="1:18" ht="12.75">
      <c r="A179" s="54">
        <f t="shared" si="29"/>
        <v>165</v>
      </c>
      <c r="B179" s="55"/>
      <c r="C179" s="132" t="s">
        <v>44</v>
      </c>
      <c r="D179" s="56"/>
      <c r="E179" s="95" t="s">
        <v>139</v>
      </c>
      <c r="F179" s="58">
        <f>+F180+F181+F182+F183+F184+F185+F186+F187+F188+F189+F190+F191+F192+F193+F194+F195+F196</f>
        <v>0</v>
      </c>
      <c r="G179" s="59">
        <f t="shared" si="20"/>
        <v>33890.68</v>
      </c>
      <c r="H179" s="133">
        <f>+H180+H181+H182+H183+H184+H185+H186+H187+H188+H189+H190+H191+H192+H193+H194+H195+H196</f>
        <v>9960.18</v>
      </c>
      <c r="I179" s="277">
        <f>+I180+I181+I182+I183+I184+I185+I186+I187+I188+I189+I190+I191+I192+I193+I194+I195+I196</f>
        <v>9909.18</v>
      </c>
      <c r="J179" s="58">
        <f>+J180+J181+J182+J183+J184+J185+J186+J187+J188+J189+J190+J191+J192+J193+J194+J195+J196</f>
        <v>9909.18</v>
      </c>
      <c r="K179" s="58">
        <f>+K180+K181+K182+K183+K184+K185+K186+K187+K188+K189+K190+K191+K192+K193+K194+K195+K196</f>
        <v>4112.14</v>
      </c>
      <c r="L179" s="285"/>
      <c r="M179" s="283"/>
      <c r="N179" s="274"/>
      <c r="O179" s="200"/>
      <c r="P179" s="200"/>
      <c r="Q179" s="200"/>
      <c r="R179" s="200"/>
    </row>
    <row r="180" spans="1:18" ht="12.75">
      <c r="A180" s="54">
        <f t="shared" si="29"/>
        <v>166</v>
      </c>
      <c r="B180" s="55"/>
      <c r="C180" s="55"/>
      <c r="D180" s="137" t="s">
        <v>44</v>
      </c>
      <c r="E180" s="74" t="s">
        <v>141</v>
      </c>
      <c r="F180" s="88"/>
      <c r="G180" s="59">
        <f t="shared" si="20"/>
        <v>25915</v>
      </c>
      <c r="H180" s="88">
        <f>7266+51</f>
        <v>7317</v>
      </c>
      <c r="I180" s="88">
        <v>7266</v>
      </c>
      <c r="J180" s="88">
        <v>7266</v>
      </c>
      <c r="K180" s="88">
        <v>4066</v>
      </c>
      <c r="L180" s="285"/>
      <c r="M180" s="285"/>
      <c r="N180" s="274"/>
      <c r="O180" s="200"/>
      <c r="P180" s="200"/>
      <c r="Q180" s="200"/>
      <c r="R180" s="200"/>
    </row>
    <row r="181" spans="1:18" ht="12.75">
      <c r="A181" s="54">
        <f t="shared" si="29"/>
        <v>167</v>
      </c>
      <c r="B181" s="55"/>
      <c r="C181" s="55"/>
      <c r="D181" s="137" t="s">
        <v>77</v>
      </c>
      <c r="E181" s="74" t="s">
        <v>143</v>
      </c>
      <c r="F181" s="88"/>
      <c r="G181" s="59">
        <f t="shared" si="20"/>
        <v>0</v>
      </c>
      <c r="H181" s="88">
        <v>0</v>
      </c>
      <c r="I181" s="88">
        <v>0</v>
      </c>
      <c r="J181" s="88">
        <v>0</v>
      </c>
      <c r="K181" s="88">
        <v>0</v>
      </c>
      <c r="L181" s="285"/>
      <c r="M181" s="285"/>
      <c r="N181" s="274"/>
      <c r="O181" s="200"/>
      <c r="P181" s="200"/>
      <c r="Q181" s="200"/>
      <c r="R181" s="200"/>
    </row>
    <row r="182" spans="1:18" ht="12.75">
      <c r="A182" s="54">
        <f t="shared" si="29"/>
        <v>168</v>
      </c>
      <c r="B182" s="55"/>
      <c r="C182" s="55"/>
      <c r="D182" s="137" t="s">
        <v>81</v>
      </c>
      <c r="E182" s="74" t="s">
        <v>145</v>
      </c>
      <c r="F182" s="88"/>
      <c r="G182" s="59">
        <f t="shared" si="20"/>
        <v>0</v>
      </c>
      <c r="H182" s="88">
        <v>0</v>
      </c>
      <c r="I182" s="88">
        <v>0</v>
      </c>
      <c r="J182" s="88">
        <v>0</v>
      </c>
      <c r="K182" s="88">
        <v>0</v>
      </c>
      <c r="L182" s="285"/>
      <c r="M182" s="285"/>
      <c r="N182" s="274"/>
      <c r="O182" s="200"/>
      <c r="P182" s="200"/>
      <c r="Q182" s="200"/>
      <c r="R182" s="200"/>
    </row>
    <row r="183" spans="1:18" ht="12.75">
      <c r="A183" s="54">
        <f t="shared" si="29"/>
        <v>169</v>
      </c>
      <c r="B183" s="55"/>
      <c r="C183" s="55"/>
      <c r="D183" s="137" t="s">
        <v>105</v>
      </c>
      <c r="E183" s="74" t="s">
        <v>147</v>
      </c>
      <c r="F183" s="88"/>
      <c r="G183" s="59">
        <f t="shared" si="20"/>
        <v>0</v>
      </c>
      <c r="H183" s="88">
        <v>0</v>
      </c>
      <c r="I183" s="88">
        <v>0</v>
      </c>
      <c r="J183" s="88">
        <v>0</v>
      </c>
      <c r="K183" s="88">
        <v>0</v>
      </c>
      <c r="L183" s="285"/>
      <c r="M183" s="285"/>
      <c r="N183" s="274"/>
      <c r="O183" s="200"/>
      <c r="P183" s="200"/>
      <c r="Q183" s="200"/>
      <c r="R183" s="200"/>
    </row>
    <row r="184" spans="1:18" ht="12.75">
      <c r="A184" s="54">
        <f t="shared" si="29"/>
        <v>170</v>
      </c>
      <c r="B184" s="55"/>
      <c r="C184" s="55"/>
      <c r="D184" s="137" t="s">
        <v>39</v>
      </c>
      <c r="E184" s="74" t="s">
        <v>149</v>
      </c>
      <c r="F184" s="88"/>
      <c r="G184" s="59">
        <f t="shared" si="20"/>
        <v>3601.14</v>
      </c>
      <c r="H184" s="88">
        <v>1185</v>
      </c>
      <c r="I184" s="88">
        <v>1185</v>
      </c>
      <c r="J184" s="88">
        <v>1185</v>
      </c>
      <c r="K184" s="88">
        <v>46.14</v>
      </c>
      <c r="L184" s="285"/>
      <c r="M184" s="285"/>
      <c r="N184" s="274"/>
      <c r="O184" s="200"/>
      <c r="P184" s="200"/>
      <c r="Q184" s="200"/>
      <c r="R184" s="200"/>
    </row>
    <row r="185" spans="1:18" ht="12.75">
      <c r="A185" s="54">
        <f t="shared" si="29"/>
        <v>171</v>
      </c>
      <c r="B185" s="55"/>
      <c r="C185" s="55"/>
      <c r="D185" s="137" t="s">
        <v>151</v>
      </c>
      <c r="E185" s="74" t="s">
        <v>152</v>
      </c>
      <c r="F185" s="88"/>
      <c r="G185" s="59">
        <f t="shared" si="20"/>
        <v>2565</v>
      </c>
      <c r="H185" s="88">
        <v>855</v>
      </c>
      <c r="I185" s="88">
        <v>855</v>
      </c>
      <c r="J185" s="88">
        <v>855</v>
      </c>
      <c r="K185" s="88">
        <v>0</v>
      </c>
      <c r="L185" s="285"/>
      <c r="M185" s="285"/>
      <c r="N185" s="274"/>
      <c r="O185" s="200"/>
      <c r="P185" s="200"/>
      <c r="Q185" s="200"/>
      <c r="R185" s="200"/>
    </row>
    <row r="186" spans="1:18" ht="12.75">
      <c r="A186" s="54">
        <f t="shared" si="29"/>
        <v>172</v>
      </c>
      <c r="B186" s="55"/>
      <c r="C186" s="55"/>
      <c r="D186" s="137" t="s">
        <v>154</v>
      </c>
      <c r="E186" s="74" t="s">
        <v>155</v>
      </c>
      <c r="F186" s="88"/>
      <c r="G186" s="59">
        <f t="shared" si="20"/>
        <v>0</v>
      </c>
      <c r="H186" s="88">
        <v>0</v>
      </c>
      <c r="I186" s="88">
        <v>0</v>
      </c>
      <c r="J186" s="88">
        <v>0</v>
      </c>
      <c r="K186" s="88">
        <v>0</v>
      </c>
      <c r="L186" s="285"/>
      <c r="M186" s="285"/>
      <c r="N186" s="274"/>
      <c r="O186" s="200"/>
      <c r="P186" s="200"/>
      <c r="Q186" s="200"/>
      <c r="R186" s="200"/>
    </row>
    <row r="187" spans="1:18" ht="12.75">
      <c r="A187" s="54">
        <f t="shared" si="29"/>
        <v>173</v>
      </c>
      <c r="B187" s="55"/>
      <c r="C187" s="55"/>
      <c r="D187" s="137" t="s">
        <v>62</v>
      </c>
      <c r="E187" s="74" t="s">
        <v>156</v>
      </c>
      <c r="F187" s="88"/>
      <c r="G187" s="59">
        <f t="shared" si="20"/>
        <v>0</v>
      </c>
      <c r="H187" s="88">
        <v>0</v>
      </c>
      <c r="I187" s="88">
        <v>0</v>
      </c>
      <c r="J187" s="88">
        <v>0</v>
      </c>
      <c r="K187" s="88">
        <v>0</v>
      </c>
      <c r="L187" s="285"/>
      <c r="M187" s="285"/>
      <c r="N187" s="274"/>
      <c r="O187" s="200"/>
      <c r="P187" s="200"/>
      <c r="Q187" s="200"/>
      <c r="R187" s="200"/>
    </row>
    <row r="188" spans="1:18" ht="12.75">
      <c r="A188" s="54">
        <f t="shared" si="29"/>
        <v>174</v>
      </c>
      <c r="B188" s="55"/>
      <c r="C188" s="55"/>
      <c r="D188" s="137" t="s">
        <v>157</v>
      </c>
      <c r="E188" s="74" t="s">
        <v>261</v>
      </c>
      <c r="F188" s="88"/>
      <c r="G188" s="59">
        <f aca="true" t="shared" si="33" ref="G188:G251">H188+I188+J188+K188</f>
        <v>0</v>
      </c>
      <c r="H188" s="88">
        <v>0</v>
      </c>
      <c r="I188" s="88">
        <v>0</v>
      </c>
      <c r="J188" s="88">
        <v>0</v>
      </c>
      <c r="K188" s="88">
        <v>0</v>
      </c>
      <c r="L188" s="285"/>
      <c r="M188" s="285"/>
      <c r="N188" s="274"/>
      <c r="O188" s="200"/>
      <c r="P188" s="200"/>
      <c r="Q188" s="200"/>
      <c r="R188" s="200"/>
    </row>
    <row r="189" spans="1:18" ht="12.75">
      <c r="A189" s="54">
        <f t="shared" si="29"/>
        <v>175</v>
      </c>
      <c r="B189" s="55"/>
      <c r="C189" s="55"/>
      <c r="D189" s="56">
        <v>10</v>
      </c>
      <c r="E189" s="74" t="s">
        <v>159</v>
      </c>
      <c r="F189" s="88"/>
      <c r="G189" s="59">
        <f t="shared" si="33"/>
        <v>0</v>
      </c>
      <c r="H189" s="88">
        <v>0</v>
      </c>
      <c r="I189" s="88">
        <v>0</v>
      </c>
      <c r="J189" s="88">
        <v>0</v>
      </c>
      <c r="K189" s="88">
        <v>0</v>
      </c>
      <c r="L189" s="285"/>
      <c r="M189" s="285"/>
      <c r="N189" s="274"/>
      <c r="O189" s="200"/>
      <c r="P189" s="200"/>
      <c r="Q189" s="200"/>
      <c r="R189" s="200"/>
    </row>
    <row r="190" spans="1:18" ht="12.75">
      <c r="A190" s="54">
        <f t="shared" si="29"/>
        <v>176</v>
      </c>
      <c r="B190" s="55"/>
      <c r="C190" s="55"/>
      <c r="D190" s="56">
        <v>11</v>
      </c>
      <c r="E190" s="74" t="s">
        <v>160</v>
      </c>
      <c r="F190" s="88"/>
      <c r="G190" s="59">
        <f t="shared" si="33"/>
        <v>1809</v>
      </c>
      <c r="H190" s="88">
        <v>603</v>
      </c>
      <c r="I190" s="88">
        <v>603</v>
      </c>
      <c r="J190" s="88">
        <v>603</v>
      </c>
      <c r="K190" s="88">
        <v>0</v>
      </c>
      <c r="L190" s="285"/>
      <c r="M190" s="285"/>
      <c r="N190" s="274"/>
      <c r="O190" s="200"/>
      <c r="P190" s="200"/>
      <c r="Q190" s="200"/>
      <c r="R190" s="200"/>
    </row>
    <row r="191" spans="1:18" ht="12.75">
      <c r="A191" s="54">
        <f t="shared" si="29"/>
        <v>177</v>
      </c>
      <c r="B191" s="55"/>
      <c r="C191" s="55"/>
      <c r="D191" s="56">
        <v>12</v>
      </c>
      <c r="E191" s="74" t="s">
        <v>161</v>
      </c>
      <c r="F191" s="88"/>
      <c r="G191" s="59">
        <f t="shared" si="33"/>
        <v>0</v>
      </c>
      <c r="H191" s="88">
        <v>0</v>
      </c>
      <c r="I191" s="88">
        <v>0</v>
      </c>
      <c r="J191" s="88">
        <v>0</v>
      </c>
      <c r="K191" s="88">
        <v>0</v>
      </c>
      <c r="L191" s="285"/>
      <c r="M191" s="285"/>
      <c r="N191" s="274"/>
      <c r="O191" s="200"/>
      <c r="P191" s="200"/>
      <c r="Q191" s="200"/>
      <c r="R191" s="200"/>
    </row>
    <row r="192" spans="1:18" ht="12.75">
      <c r="A192" s="54">
        <f t="shared" si="29"/>
        <v>178</v>
      </c>
      <c r="B192" s="55"/>
      <c r="C192" s="55"/>
      <c r="D192" s="56">
        <v>13</v>
      </c>
      <c r="E192" s="74" t="s">
        <v>162</v>
      </c>
      <c r="F192" s="88"/>
      <c r="G192" s="59">
        <f t="shared" si="33"/>
        <v>0.54</v>
      </c>
      <c r="H192" s="88">
        <v>0.18</v>
      </c>
      <c r="I192" s="88">
        <v>0.18</v>
      </c>
      <c r="J192" s="88">
        <v>0.18</v>
      </c>
      <c r="K192" s="88">
        <v>0</v>
      </c>
      <c r="L192" s="285"/>
      <c r="M192" s="285"/>
      <c r="N192" s="274"/>
      <c r="O192" s="200"/>
      <c r="P192" s="200"/>
      <c r="Q192" s="200"/>
      <c r="R192" s="200"/>
    </row>
    <row r="193" spans="1:18" ht="12.75">
      <c r="A193" s="54">
        <f t="shared" si="29"/>
        <v>179</v>
      </c>
      <c r="B193" s="55"/>
      <c r="C193" s="55"/>
      <c r="D193" s="56">
        <v>14</v>
      </c>
      <c r="E193" s="74" t="s">
        <v>163</v>
      </c>
      <c r="F193" s="88"/>
      <c r="G193" s="59">
        <f t="shared" si="33"/>
        <v>0</v>
      </c>
      <c r="H193" s="88">
        <v>0</v>
      </c>
      <c r="I193" s="88">
        <v>0</v>
      </c>
      <c r="J193" s="88">
        <v>0</v>
      </c>
      <c r="K193" s="88">
        <v>0</v>
      </c>
      <c r="L193" s="285"/>
      <c r="M193" s="285"/>
      <c r="N193" s="274"/>
      <c r="O193" s="200"/>
      <c r="P193" s="200"/>
      <c r="Q193" s="200"/>
      <c r="R193" s="200"/>
    </row>
    <row r="194" spans="1:18" ht="12.75">
      <c r="A194" s="54">
        <f t="shared" si="29"/>
        <v>180</v>
      </c>
      <c r="B194" s="55"/>
      <c r="C194" s="55"/>
      <c r="D194" s="56">
        <v>15</v>
      </c>
      <c r="E194" s="74" t="s">
        <v>164</v>
      </c>
      <c r="F194" s="88"/>
      <c r="G194" s="59">
        <f t="shared" si="33"/>
        <v>0</v>
      </c>
      <c r="H194" s="88">
        <v>0</v>
      </c>
      <c r="I194" s="88">
        <v>0</v>
      </c>
      <c r="J194" s="88">
        <v>0</v>
      </c>
      <c r="K194" s="88">
        <v>0</v>
      </c>
      <c r="L194" s="285"/>
      <c r="M194" s="285"/>
      <c r="N194" s="274"/>
      <c r="O194" s="200"/>
      <c r="P194" s="200"/>
      <c r="Q194" s="200"/>
      <c r="R194" s="200"/>
    </row>
    <row r="195" spans="1:18" ht="12.75">
      <c r="A195" s="54">
        <f t="shared" si="29"/>
        <v>181</v>
      </c>
      <c r="B195" s="55"/>
      <c r="C195" s="55"/>
      <c r="D195" s="56">
        <v>16</v>
      </c>
      <c r="E195" s="74" t="s">
        <v>165</v>
      </c>
      <c r="F195" s="88"/>
      <c r="G195" s="59">
        <f t="shared" si="33"/>
        <v>0</v>
      </c>
      <c r="H195" s="88">
        <v>0</v>
      </c>
      <c r="I195" s="88">
        <v>0</v>
      </c>
      <c r="J195" s="88">
        <v>0</v>
      </c>
      <c r="K195" s="88">
        <v>0</v>
      </c>
      <c r="L195" s="285"/>
      <c r="M195" s="285"/>
      <c r="N195" s="274"/>
      <c r="O195" s="200"/>
      <c r="P195" s="200"/>
      <c r="Q195" s="200"/>
      <c r="R195" s="200"/>
    </row>
    <row r="196" spans="1:18" ht="12.75">
      <c r="A196" s="54">
        <f t="shared" si="29"/>
        <v>182</v>
      </c>
      <c r="B196" s="55"/>
      <c r="C196" s="55"/>
      <c r="D196" s="56">
        <v>30</v>
      </c>
      <c r="E196" s="74" t="s">
        <v>166</v>
      </c>
      <c r="F196" s="88"/>
      <c r="G196" s="59">
        <f t="shared" si="33"/>
        <v>0</v>
      </c>
      <c r="H196" s="88">
        <v>0</v>
      </c>
      <c r="I196" s="88">
        <v>0</v>
      </c>
      <c r="J196" s="88">
        <v>0</v>
      </c>
      <c r="K196" s="88">
        <v>0</v>
      </c>
      <c r="L196" s="285"/>
      <c r="M196" s="285"/>
      <c r="N196" s="274"/>
      <c r="O196" s="200"/>
      <c r="P196" s="200"/>
      <c r="Q196" s="200"/>
      <c r="R196" s="200"/>
    </row>
    <row r="197" spans="1:18" ht="12.75">
      <c r="A197" s="54">
        <f t="shared" si="29"/>
        <v>183</v>
      </c>
      <c r="B197" s="55"/>
      <c r="C197" s="132" t="s">
        <v>77</v>
      </c>
      <c r="D197" s="56"/>
      <c r="E197" s="95" t="s">
        <v>167</v>
      </c>
      <c r="F197" s="58">
        <f>+F198+F199+F200+F201+F202+F203</f>
        <v>0</v>
      </c>
      <c r="G197" s="59">
        <f t="shared" si="33"/>
        <v>2160</v>
      </c>
      <c r="H197" s="58">
        <f>+H198+H199+H200+H201+H202+H203</f>
        <v>720</v>
      </c>
      <c r="I197" s="58">
        <f>+I198+I199+I200+I201+I202+I203</f>
        <v>720</v>
      </c>
      <c r="J197" s="58">
        <f>+J198+J199+J200+J201+J202+J203</f>
        <v>720</v>
      </c>
      <c r="K197" s="58">
        <f>+K198+K199+K200+K201+K202+K203</f>
        <v>0</v>
      </c>
      <c r="L197" s="285"/>
      <c r="M197" s="283"/>
      <c r="N197" s="274"/>
      <c r="O197" s="200"/>
      <c r="P197" s="200"/>
      <c r="Q197" s="200"/>
      <c r="R197" s="200"/>
    </row>
    <row r="198" spans="1:18" ht="12.75">
      <c r="A198" s="54">
        <f t="shared" si="29"/>
        <v>184</v>
      </c>
      <c r="B198" s="55"/>
      <c r="C198" s="55"/>
      <c r="D198" s="137" t="s">
        <v>44</v>
      </c>
      <c r="E198" s="74" t="s">
        <v>262</v>
      </c>
      <c r="F198" s="88"/>
      <c r="G198" s="59">
        <f t="shared" si="33"/>
        <v>2160</v>
      </c>
      <c r="H198" s="88">
        <v>720</v>
      </c>
      <c r="I198" s="88">
        <v>720</v>
      </c>
      <c r="J198" s="88">
        <v>720</v>
      </c>
      <c r="K198" s="88">
        <v>0</v>
      </c>
      <c r="L198" s="285"/>
      <c r="M198" s="285"/>
      <c r="N198" s="274"/>
      <c r="O198" s="200"/>
      <c r="P198" s="200"/>
      <c r="Q198" s="200"/>
      <c r="R198" s="200"/>
    </row>
    <row r="199" spans="1:18" ht="12.75">
      <c r="A199" s="54">
        <f t="shared" si="29"/>
        <v>185</v>
      </c>
      <c r="B199" s="55"/>
      <c r="C199" s="55"/>
      <c r="D199" s="137" t="s">
        <v>77</v>
      </c>
      <c r="E199" s="74" t="s">
        <v>263</v>
      </c>
      <c r="F199" s="88"/>
      <c r="G199" s="59">
        <f t="shared" si="33"/>
        <v>0</v>
      </c>
      <c r="H199" s="88">
        <v>0</v>
      </c>
      <c r="I199" s="88">
        <v>0</v>
      </c>
      <c r="J199" s="88">
        <v>0</v>
      </c>
      <c r="K199" s="88">
        <v>0</v>
      </c>
      <c r="L199" s="285"/>
      <c r="M199" s="285"/>
      <c r="N199" s="274"/>
      <c r="O199" s="200"/>
      <c r="P199" s="200"/>
      <c r="Q199" s="200"/>
      <c r="R199" s="200"/>
    </row>
    <row r="200" spans="1:18" ht="12.75">
      <c r="A200" s="54">
        <f t="shared" si="29"/>
        <v>186</v>
      </c>
      <c r="B200" s="55"/>
      <c r="C200" s="55"/>
      <c r="D200" s="137" t="s">
        <v>81</v>
      </c>
      <c r="E200" s="74" t="s">
        <v>170</v>
      </c>
      <c r="F200" s="88"/>
      <c r="G200" s="59">
        <f t="shared" si="33"/>
        <v>0</v>
      </c>
      <c r="H200" s="88">
        <v>0</v>
      </c>
      <c r="I200" s="88">
        <v>0</v>
      </c>
      <c r="J200" s="88">
        <v>0</v>
      </c>
      <c r="K200" s="88">
        <v>0</v>
      </c>
      <c r="L200" s="285"/>
      <c r="M200" s="285"/>
      <c r="N200" s="274"/>
      <c r="O200" s="200"/>
      <c r="P200" s="200"/>
      <c r="Q200" s="200"/>
      <c r="R200" s="200"/>
    </row>
    <row r="201" spans="1:18" ht="12.75">
      <c r="A201" s="54">
        <f t="shared" si="29"/>
        <v>187</v>
      </c>
      <c r="B201" s="55"/>
      <c r="C201" s="55"/>
      <c r="D201" s="137" t="s">
        <v>105</v>
      </c>
      <c r="E201" s="74" t="s">
        <v>264</v>
      </c>
      <c r="F201" s="88"/>
      <c r="G201" s="59">
        <f t="shared" si="33"/>
        <v>0</v>
      </c>
      <c r="H201" s="88">
        <v>0</v>
      </c>
      <c r="I201" s="88">
        <v>0</v>
      </c>
      <c r="J201" s="88">
        <v>0</v>
      </c>
      <c r="K201" s="88">
        <v>0</v>
      </c>
      <c r="L201" s="285"/>
      <c r="M201" s="285"/>
      <c r="N201" s="274"/>
      <c r="O201" s="200"/>
      <c r="P201" s="200"/>
      <c r="Q201" s="200"/>
      <c r="R201" s="200"/>
    </row>
    <row r="202" spans="1:18" ht="12.75">
      <c r="A202" s="54">
        <f t="shared" si="29"/>
        <v>188</v>
      </c>
      <c r="B202" s="55"/>
      <c r="C202" s="55"/>
      <c r="D202" s="137" t="s">
        <v>39</v>
      </c>
      <c r="E202" s="74" t="s">
        <v>265</v>
      </c>
      <c r="F202" s="88"/>
      <c r="G202" s="59">
        <f t="shared" si="33"/>
        <v>0</v>
      </c>
      <c r="H202" s="88">
        <v>0</v>
      </c>
      <c r="I202" s="88">
        <v>0</v>
      </c>
      <c r="J202" s="88">
        <v>0</v>
      </c>
      <c r="K202" s="88">
        <v>0</v>
      </c>
      <c r="L202" s="285"/>
      <c r="M202" s="285"/>
      <c r="N202" s="274"/>
      <c r="O202" s="200"/>
      <c r="P202" s="200"/>
      <c r="Q202" s="200"/>
      <c r="R202" s="200"/>
    </row>
    <row r="203" spans="1:18" ht="12.75">
      <c r="A203" s="54">
        <f t="shared" si="29"/>
        <v>189</v>
      </c>
      <c r="B203" s="55"/>
      <c r="C203" s="55"/>
      <c r="D203" s="56">
        <v>30</v>
      </c>
      <c r="E203" s="74" t="s">
        <v>173</v>
      </c>
      <c r="F203" s="88"/>
      <c r="G203" s="59">
        <f t="shared" si="33"/>
        <v>0</v>
      </c>
      <c r="H203" s="88">
        <v>0</v>
      </c>
      <c r="I203" s="88">
        <v>0</v>
      </c>
      <c r="J203" s="88">
        <v>0</v>
      </c>
      <c r="K203" s="88">
        <v>0</v>
      </c>
      <c r="L203" s="285"/>
      <c r="M203" s="285"/>
      <c r="N203" s="274"/>
      <c r="O203" s="200"/>
      <c r="P203" s="200"/>
      <c r="Q203" s="200"/>
      <c r="R203" s="200"/>
    </row>
    <row r="204" spans="1:18" ht="12.75">
      <c r="A204" s="54">
        <f t="shared" si="29"/>
        <v>190</v>
      </c>
      <c r="B204" s="55"/>
      <c r="C204" s="132" t="s">
        <v>81</v>
      </c>
      <c r="D204" s="56"/>
      <c r="E204" s="95" t="s">
        <v>174</v>
      </c>
      <c r="F204" s="58">
        <f>+F205+F206+F207+F208+F209+F210+F211</f>
        <v>0</v>
      </c>
      <c r="G204" s="59">
        <f t="shared" si="33"/>
        <v>8431.599999999999</v>
      </c>
      <c r="H204" s="58">
        <f>+H205+H206+H207+H208+H209+H210+H211</f>
        <v>2819.2</v>
      </c>
      <c r="I204" s="58">
        <f>+I205+I206+I207+I208+I209+I210+I211</f>
        <v>2806.2</v>
      </c>
      <c r="J204" s="58">
        <f>+J205+J206+J207+J208+J209+J210+J211</f>
        <v>2806.2</v>
      </c>
      <c r="K204" s="58">
        <f>+K205+K206+K207+K208+K209+K210+K211</f>
        <v>0</v>
      </c>
      <c r="L204" s="285"/>
      <c r="M204" s="283"/>
      <c r="N204" s="274"/>
      <c r="O204" s="272"/>
      <c r="P204" s="200"/>
      <c r="Q204" s="200"/>
      <c r="R204" s="200"/>
    </row>
    <row r="205" spans="1:18" ht="12.75">
      <c r="A205" s="54">
        <f t="shared" si="29"/>
        <v>191</v>
      </c>
      <c r="B205" s="55"/>
      <c r="C205" s="55"/>
      <c r="D205" s="137" t="s">
        <v>44</v>
      </c>
      <c r="E205" s="74" t="s">
        <v>175</v>
      </c>
      <c r="F205" s="88"/>
      <c r="G205" s="59">
        <f t="shared" si="33"/>
        <v>6358</v>
      </c>
      <c r="H205" s="88">
        <f>2115+13</f>
        <v>2128</v>
      </c>
      <c r="I205" s="88">
        <v>2115</v>
      </c>
      <c r="J205" s="88">
        <v>2115</v>
      </c>
      <c r="K205" s="88">
        <v>0</v>
      </c>
      <c r="L205" s="285"/>
      <c r="M205" s="285"/>
      <c r="N205" s="274"/>
      <c r="O205" s="273"/>
      <c r="P205" s="200"/>
      <c r="Q205" s="200"/>
      <c r="R205" s="200"/>
    </row>
    <row r="206" spans="1:18" ht="12.75">
      <c r="A206" s="54">
        <f t="shared" si="29"/>
        <v>192</v>
      </c>
      <c r="B206" s="55"/>
      <c r="C206" s="55"/>
      <c r="D206" s="137" t="s">
        <v>77</v>
      </c>
      <c r="E206" s="74" t="s">
        <v>176</v>
      </c>
      <c r="F206" s="88"/>
      <c r="G206" s="59">
        <f t="shared" si="33"/>
        <v>145.8</v>
      </c>
      <c r="H206" s="88">
        <v>48.6</v>
      </c>
      <c r="I206" s="88">
        <v>48.6</v>
      </c>
      <c r="J206" s="88">
        <v>48.6</v>
      </c>
      <c r="K206" s="88">
        <v>0</v>
      </c>
      <c r="L206" s="285"/>
      <c r="M206" s="285"/>
      <c r="N206" s="274"/>
      <c r="O206" s="273"/>
      <c r="P206" s="200"/>
      <c r="Q206" s="200"/>
      <c r="R206" s="200"/>
    </row>
    <row r="207" spans="1:18" ht="12.75">
      <c r="A207" s="54">
        <f t="shared" si="29"/>
        <v>193</v>
      </c>
      <c r="B207" s="55"/>
      <c r="C207" s="55"/>
      <c r="D207" s="137" t="s">
        <v>81</v>
      </c>
      <c r="E207" s="74" t="s">
        <v>177</v>
      </c>
      <c r="F207" s="88"/>
      <c r="G207" s="59">
        <f t="shared" si="33"/>
        <v>1530</v>
      </c>
      <c r="H207" s="88">
        <v>510</v>
      </c>
      <c r="I207" s="88">
        <v>510</v>
      </c>
      <c r="J207" s="88">
        <v>510</v>
      </c>
      <c r="K207" s="88">
        <v>0</v>
      </c>
      <c r="L207" s="285"/>
      <c r="M207" s="285"/>
      <c r="N207" s="274"/>
      <c r="O207" s="273"/>
      <c r="P207" s="200"/>
      <c r="Q207" s="200"/>
      <c r="R207" s="200"/>
    </row>
    <row r="208" spans="1:18" ht="12.75">
      <c r="A208" s="54">
        <f t="shared" si="29"/>
        <v>194</v>
      </c>
      <c r="B208" s="55"/>
      <c r="C208" s="55"/>
      <c r="D208" s="137" t="s">
        <v>105</v>
      </c>
      <c r="E208" s="74" t="s">
        <v>266</v>
      </c>
      <c r="F208" s="88"/>
      <c r="G208" s="59">
        <f t="shared" si="33"/>
        <v>82.80000000000001</v>
      </c>
      <c r="H208" s="88">
        <v>27.6</v>
      </c>
      <c r="I208" s="88">
        <v>27.6</v>
      </c>
      <c r="J208" s="88">
        <v>27.6</v>
      </c>
      <c r="K208" s="88">
        <v>0</v>
      </c>
      <c r="L208" s="285"/>
      <c r="M208" s="285"/>
      <c r="N208" s="274"/>
      <c r="O208" s="273"/>
      <c r="P208" s="200"/>
      <c r="Q208" s="200"/>
      <c r="R208" s="200"/>
    </row>
    <row r="209" spans="1:18" ht="12.75">
      <c r="A209" s="54">
        <f t="shared" si="29"/>
        <v>195</v>
      </c>
      <c r="B209" s="55"/>
      <c r="C209" s="55"/>
      <c r="D209" s="137" t="s">
        <v>39</v>
      </c>
      <c r="E209" s="74" t="s">
        <v>179</v>
      </c>
      <c r="F209" s="88"/>
      <c r="G209" s="59">
        <f t="shared" si="33"/>
        <v>0</v>
      </c>
      <c r="H209" s="88">
        <v>0</v>
      </c>
      <c r="I209" s="88">
        <v>0</v>
      </c>
      <c r="J209" s="88">
        <v>0</v>
      </c>
      <c r="K209" s="88">
        <v>0</v>
      </c>
      <c r="L209" s="285"/>
      <c r="M209" s="285"/>
      <c r="N209" s="274"/>
      <c r="O209" s="273"/>
      <c r="P209" s="200"/>
      <c r="Q209" s="200"/>
      <c r="R209" s="200"/>
    </row>
    <row r="210" spans="1:18" ht="12.75">
      <c r="A210" s="54">
        <f t="shared" si="29"/>
        <v>196</v>
      </c>
      <c r="B210" s="55"/>
      <c r="C210" s="55"/>
      <c r="D210" s="137" t="s">
        <v>151</v>
      </c>
      <c r="E210" s="74" t="s">
        <v>180</v>
      </c>
      <c r="F210" s="88"/>
      <c r="G210" s="59">
        <f t="shared" si="33"/>
        <v>315</v>
      </c>
      <c r="H210" s="88">
        <v>105</v>
      </c>
      <c r="I210" s="88">
        <v>105</v>
      </c>
      <c r="J210" s="88">
        <v>105</v>
      </c>
      <c r="K210" s="88">
        <v>0</v>
      </c>
      <c r="L210" s="285"/>
      <c r="M210" s="285"/>
      <c r="N210" s="274"/>
      <c r="O210" s="273"/>
      <c r="P210" s="200"/>
      <c r="Q210" s="200"/>
      <c r="R210" s="200"/>
    </row>
    <row r="211" spans="1:18" ht="12.75">
      <c r="A211" s="54">
        <f t="shared" si="29"/>
        <v>197</v>
      </c>
      <c r="B211" s="55"/>
      <c r="C211" s="55"/>
      <c r="D211" s="137" t="s">
        <v>154</v>
      </c>
      <c r="E211" s="74" t="s">
        <v>181</v>
      </c>
      <c r="F211" s="88"/>
      <c r="G211" s="59">
        <f t="shared" si="33"/>
        <v>0</v>
      </c>
      <c r="H211" s="88">
        <v>0</v>
      </c>
      <c r="I211" s="88">
        <v>0</v>
      </c>
      <c r="J211" s="88">
        <v>0</v>
      </c>
      <c r="K211" s="88">
        <v>0</v>
      </c>
      <c r="L211" s="285"/>
      <c r="M211" s="285"/>
      <c r="N211" s="274"/>
      <c r="O211" s="273"/>
      <c r="P211" s="200"/>
      <c r="Q211" s="200"/>
      <c r="R211" s="200"/>
    </row>
    <row r="212" spans="1:18" ht="12.75">
      <c r="A212" s="54">
        <f t="shared" si="29"/>
        <v>198</v>
      </c>
      <c r="B212" s="55">
        <v>20</v>
      </c>
      <c r="C212" s="55"/>
      <c r="D212" s="56"/>
      <c r="E212" s="95" t="s">
        <v>267</v>
      </c>
      <c r="F212" s="58">
        <f>+F213+F224+F225+F228+F233+F240+F241+F242+F243+F244+F245+F246+F248+F237</f>
        <v>0</v>
      </c>
      <c r="G212" s="59">
        <f t="shared" si="33"/>
        <v>33481.39</v>
      </c>
      <c r="H212" s="133">
        <f>+H213+H224+H225+H228+H233+H240+H241+H242+H243+H244+H245+H246+H248+H237</f>
        <v>11396.48</v>
      </c>
      <c r="I212" s="277">
        <f>+I213+I224+I225+I228+I233+I240+I241+I242+I243+I244+I245+I246+I248+I237</f>
        <v>9510.529999999999</v>
      </c>
      <c r="J212" s="58">
        <f>+J213+J224+J225+J228+J233+J240+J241+J242+J243+J244+J245+J246+J248+J237</f>
        <v>9374.38</v>
      </c>
      <c r="K212" s="58">
        <f>+K213+K224+K225+K228+K233+K240+K241+K242+K243+K244+K245+K246+K248+K237</f>
        <v>3200</v>
      </c>
      <c r="L212" s="285"/>
      <c r="M212" s="283"/>
      <c r="N212" s="274"/>
      <c r="O212" s="273"/>
      <c r="P212" s="200"/>
      <c r="Q212" s="200"/>
      <c r="R212" s="200"/>
    </row>
    <row r="213" spans="1:18" ht="12.75">
      <c r="A213" s="54">
        <f t="shared" si="29"/>
        <v>199</v>
      </c>
      <c r="B213" s="55"/>
      <c r="C213" s="132" t="s">
        <v>44</v>
      </c>
      <c r="D213" s="56"/>
      <c r="E213" s="95" t="s">
        <v>127</v>
      </c>
      <c r="F213" s="58">
        <f>+F214+F215+F216+F217+F218+F219+F220+F221+F222+F223</f>
        <v>0</v>
      </c>
      <c r="G213" s="59">
        <f t="shared" si="33"/>
        <v>12632.279999999999</v>
      </c>
      <c r="H213" s="133">
        <f>+H214+H215+H216+H217+H218+H219+H220+H221+H222+H223</f>
        <v>3576.75</v>
      </c>
      <c r="I213" s="277">
        <f>+I214+I215+I216+I217+I218+I219+I220+I221+I222+I223</f>
        <v>3504.5299999999997</v>
      </c>
      <c r="J213" s="58">
        <f>+J214+J215+J216+J217+J218+J219+J220+J221+J222+J223</f>
        <v>3576</v>
      </c>
      <c r="K213" s="58">
        <f>+K214+K215+K216+K217+K218+K219+K220+K221+K222+K223</f>
        <v>1975</v>
      </c>
      <c r="L213" s="285"/>
      <c r="M213" s="283"/>
      <c r="N213" s="274"/>
      <c r="O213" s="273"/>
      <c r="P213" s="200"/>
      <c r="Q213" s="200"/>
      <c r="R213" s="200"/>
    </row>
    <row r="214" spans="1:18" ht="12.75">
      <c r="A214" s="54">
        <f t="shared" si="29"/>
        <v>200</v>
      </c>
      <c r="B214" s="55"/>
      <c r="C214" s="55"/>
      <c r="D214" s="137" t="s">
        <v>44</v>
      </c>
      <c r="E214" s="74" t="s">
        <v>183</v>
      </c>
      <c r="F214" s="88"/>
      <c r="G214" s="59">
        <f t="shared" si="33"/>
        <v>180</v>
      </c>
      <c r="H214" s="327">
        <v>60</v>
      </c>
      <c r="I214" s="327">
        <v>60</v>
      </c>
      <c r="J214" s="327">
        <v>60</v>
      </c>
      <c r="K214" s="88">
        <v>0</v>
      </c>
      <c r="L214" s="285"/>
      <c r="M214" s="285"/>
      <c r="N214" s="274"/>
      <c r="O214" s="273"/>
      <c r="P214" s="200"/>
      <c r="Q214" s="200"/>
      <c r="R214" s="200"/>
    </row>
    <row r="215" spans="1:18" ht="12.75">
      <c r="A215" s="54">
        <f t="shared" si="29"/>
        <v>201</v>
      </c>
      <c r="B215" s="55"/>
      <c r="C215" s="55"/>
      <c r="D215" s="137" t="s">
        <v>77</v>
      </c>
      <c r="E215" s="74" t="s">
        <v>184</v>
      </c>
      <c r="F215" s="88"/>
      <c r="G215" s="59">
        <f t="shared" si="33"/>
        <v>135</v>
      </c>
      <c r="H215" s="327">
        <v>45</v>
      </c>
      <c r="I215" s="327">
        <v>45</v>
      </c>
      <c r="J215" s="327">
        <v>45</v>
      </c>
      <c r="K215" s="88">
        <v>0</v>
      </c>
      <c r="L215" s="285"/>
      <c r="M215" s="285"/>
      <c r="N215" s="274"/>
      <c r="O215" s="273"/>
      <c r="P215" s="200"/>
      <c r="Q215" s="200"/>
      <c r="R215" s="200"/>
    </row>
    <row r="216" spans="1:18" ht="12.75">
      <c r="A216" s="54">
        <f t="shared" si="29"/>
        <v>202</v>
      </c>
      <c r="B216" s="55"/>
      <c r="C216" s="55"/>
      <c r="D216" s="137" t="s">
        <v>81</v>
      </c>
      <c r="E216" s="74" t="s">
        <v>185</v>
      </c>
      <c r="F216" s="88"/>
      <c r="G216" s="59">
        <f t="shared" si="33"/>
        <v>5729.28</v>
      </c>
      <c r="H216" s="327">
        <v>1450.75</v>
      </c>
      <c r="I216" s="327">
        <f>1450-71.47</f>
        <v>1378.53</v>
      </c>
      <c r="J216" s="327">
        <v>1450</v>
      </c>
      <c r="K216" s="88">
        <v>1450</v>
      </c>
      <c r="L216" s="285"/>
      <c r="M216" s="285"/>
      <c r="N216" s="274"/>
      <c r="O216" s="273"/>
      <c r="P216" s="200"/>
      <c r="Q216" s="200"/>
      <c r="R216" s="200"/>
    </row>
    <row r="217" spans="1:18" ht="12.75">
      <c r="A217" s="54">
        <f t="shared" si="29"/>
        <v>203</v>
      </c>
      <c r="B217" s="55"/>
      <c r="C217" s="55"/>
      <c r="D217" s="137" t="s">
        <v>105</v>
      </c>
      <c r="E217" s="74" t="s">
        <v>186</v>
      </c>
      <c r="F217" s="88"/>
      <c r="G217" s="59">
        <f t="shared" si="33"/>
        <v>2100</v>
      </c>
      <c r="H217" s="327">
        <v>525</v>
      </c>
      <c r="I217" s="327">
        <v>525</v>
      </c>
      <c r="J217" s="327">
        <v>525</v>
      </c>
      <c r="K217" s="88">
        <v>525</v>
      </c>
      <c r="L217" s="285"/>
      <c r="M217" s="285"/>
      <c r="N217" s="274"/>
      <c r="O217" s="273"/>
      <c r="P217" s="200"/>
      <c r="Q217" s="200"/>
      <c r="R217" s="200"/>
    </row>
    <row r="218" spans="1:18" ht="12.75">
      <c r="A218" s="54">
        <f t="shared" si="29"/>
        <v>204</v>
      </c>
      <c r="B218" s="55"/>
      <c r="C218" s="55"/>
      <c r="D218" s="137" t="s">
        <v>39</v>
      </c>
      <c r="E218" s="74" t="s">
        <v>187</v>
      </c>
      <c r="F218" s="88"/>
      <c r="G218" s="59">
        <f t="shared" si="33"/>
        <v>93</v>
      </c>
      <c r="H218" s="327">
        <v>31</v>
      </c>
      <c r="I218" s="327">
        <v>31</v>
      </c>
      <c r="J218" s="327">
        <v>31</v>
      </c>
      <c r="K218" s="88">
        <v>0</v>
      </c>
      <c r="L218" s="285"/>
      <c r="M218" s="285"/>
      <c r="N218" s="274"/>
      <c r="O218" s="273"/>
      <c r="P218" s="200"/>
      <c r="Q218" s="200"/>
      <c r="R218" s="200"/>
    </row>
    <row r="219" spans="1:18" ht="12.75">
      <c r="A219" s="54">
        <f t="shared" si="29"/>
        <v>205</v>
      </c>
      <c r="B219" s="55"/>
      <c r="C219" s="55"/>
      <c r="D219" s="137" t="s">
        <v>151</v>
      </c>
      <c r="E219" s="74" t="s">
        <v>188</v>
      </c>
      <c r="F219" s="88"/>
      <c r="G219" s="59">
        <f t="shared" si="33"/>
        <v>390</v>
      </c>
      <c r="H219" s="327">
        <v>130</v>
      </c>
      <c r="I219" s="327">
        <v>130</v>
      </c>
      <c r="J219" s="327">
        <v>130</v>
      </c>
      <c r="K219" s="88">
        <v>0</v>
      </c>
      <c r="L219" s="285"/>
      <c r="M219" s="285"/>
      <c r="N219" s="274"/>
      <c r="O219" s="273"/>
      <c r="P219" s="200"/>
      <c r="Q219" s="200"/>
      <c r="R219" s="200"/>
    </row>
    <row r="220" spans="1:18" ht="12.75">
      <c r="A220" s="54">
        <f t="shared" si="29"/>
        <v>206</v>
      </c>
      <c r="B220" s="55"/>
      <c r="C220" s="55"/>
      <c r="D220" s="137" t="s">
        <v>154</v>
      </c>
      <c r="E220" s="74" t="s">
        <v>189</v>
      </c>
      <c r="F220" s="88"/>
      <c r="G220" s="59">
        <f t="shared" si="33"/>
        <v>180</v>
      </c>
      <c r="H220" s="327">
        <v>60</v>
      </c>
      <c r="I220" s="327">
        <v>60</v>
      </c>
      <c r="J220" s="327">
        <v>60</v>
      </c>
      <c r="K220" s="88">
        <v>0</v>
      </c>
      <c r="L220" s="285"/>
      <c r="M220" s="285"/>
      <c r="N220" s="274"/>
      <c r="O220" s="273"/>
      <c r="P220" s="200"/>
      <c r="Q220" s="200"/>
      <c r="R220" s="200"/>
    </row>
    <row r="221" spans="1:18" ht="12.75">
      <c r="A221" s="54">
        <f t="shared" si="29"/>
        <v>207</v>
      </c>
      <c r="B221" s="55"/>
      <c r="C221" s="55"/>
      <c r="D221" s="137" t="s">
        <v>62</v>
      </c>
      <c r="E221" s="74" t="s">
        <v>190</v>
      </c>
      <c r="F221" s="88"/>
      <c r="G221" s="59">
        <f t="shared" si="33"/>
        <v>105</v>
      </c>
      <c r="H221" s="327">
        <v>35</v>
      </c>
      <c r="I221" s="327">
        <v>35</v>
      </c>
      <c r="J221" s="327">
        <v>35</v>
      </c>
      <c r="K221" s="88">
        <v>0</v>
      </c>
      <c r="L221" s="285"/>
      <c r="M221" s="285"/>
      <c r="N221" s="274"/>
      <c r="O221" s="273"/>
      <c r="P221" s="200"/>
      <c r="Q221" s="200"/>
      <c r="R221" s="200"/>
    </row>
    <row r="222" spans="1:18" ht="12.75">
      <c r="A222" s="54">
        <f t="shared" si="29"/>
        <v>208</v>
      </c>
      <c r="B222" s="55"/>
      <c r="C222" s="55"/>
      <c r="D222" s="137" t="s">
        <v>157</v>
      </c>
      <c r="E222" s="74" t="s">
        <v>191</v>
      </c>
      <c r="F222" s="88"/>
      <c r="G222" s="59">
        <f t="shared" si="33"/>
        <v>120</v>
      </c>
      <c r="H222" s="327">
        <v>40</v>
      </c>
      <c r="I222" s="327">
        <v>40</v>
      </c>
      <c r="J222" s="327">
        <v>40</v>
      </c>
      <c r="K222" s="88">
        <v>0</v>
      </c>
      <c r="L222" s="285"/>
      <c r="M222" s="285"/>
      <c r="N222" s="274"/>
      <c r="O222" s="273"/>
      <c r="P222" s="200"/>
      <c r="Q222" s="200"/>
      <c r="R222" s="200"/>
    </row>
    <row r="223" spans="1:18" ht="12.75">
      <c r="A223" s="54">
        <f t="shared" si="29"/>
        <v>209</v>
      </c>
      <c r="B223" s="55"/>
      <c r="C223" s="55"/>
      <c r="D223" s="56">
        <v>30</v>
      </c>
      <c r="E223" s="74" t="s">
        <v>268</v>
      </c>
      <c r="F223" s="88"/>
      <c r="G223" s="59">
        <f t="shared" si="33"/>
        <v>3600</v>
      </c>
      <c r="H223" s="327">
        <v>1200</v>
      </c>
      <c r="I223" s="327">
        <v>1200</v>
      </c>
      <c r="J223" s="327">
        <v>1200</v>
      </c>
      <c r="K223" s="88">
        <v>0</v>
      </c>
      <c r="L223" s="285"/>
      <c r="M223" s="285"/>
      <c r="N223" s="274"/>
      <c r="O223" s="273"/>
      <c r="P223" s="200"/>
      <c r="Q223" s="200"/>
      <c r="R223" s="200"/>
    </row>
    <row r="224" spans="1:18" ht="12.75">
      <c r="A224" s="54">
        <f t="shared" si="29"/>
        <v>210</v>
      </c>
      <c r="B224" s="55"/>
      <c r="C224" s="132" t="s">
        <v>77</v>
      </c>
      <c r="D224" s="96"/>
      <c r="E224" s="68" t="s">
        <v>193</v>
      </c>
      <c r="F224" s="88"/>
      <c r="G224" s="59">
        <f t="shared" si="33"/>
        <v>175</v>
      </c>
      <c r="H224" s="201">
        <v>100</v>
      </c>
      <c r="I224" s="201">
        <v>40</v>
      </c>
      <c r="J224" s="201">
        <v>35</v>
      </c>
      <c r="K224" s="88">
        <v>0</v>
      </c>
      <c r="L224" s="285"/>
      <c r="M224" s="285"/>
      <c r="N224" s="274"/>
      <c r="O224" s="273"/>
      <c r="P224" s="200"/>
      <c r="Q224" s="200"/>
      <c r="R224" s="200"/>
    </row>
    <row r="225" spans="1:18" ht="12.75">
      <c r="A225" s="54">
        <f t="shared" si="29"/>
        <v>211</v>
      </c>
      <c r="B225" s="55"/>
      <c r="C225" s="132" t="s">
        <v>81</v>
      </c>
      <c r="D225" s="96"/>
      <c r="E225" s="68" t="s">
        <v>194</v>
      </c>
      <c r="F225" s="58">
        <f>+F226+F227</f>
        <v>0</v>
      </c>
      <c r="G225" s="59">
        <f t="shared" si="33"/>
        <v>3210</v>
      </c>
      <c r="H225" s="133">
        <f>+H226+H227</f>
        <v>1070</v>
      </c>
      <c r="I225" s="277">
        <f>+I226+I227</f>
        <v>1070</v>
      </c>
      <c r="J225" s="58">
        <f>+J226+J227</f>
        <v>1070</v>
      </c>
      <c r="K225" s="58">
        <f>+K226+K227</f>
        <v>0</v>
      </c>
      <c r="L225" s="285"/>
      <c r="M225" s="283"/>
      <c r="N225" s="274"/>
      <c r="O225" s="273"/>
      <c r="P225" s="200"/>
      <c r="Q225" s="200"/>
      <c r="R225" s="200"/>
    </row>
    <row r="226" spans="1:18" ht="12.75">
      <c r="A226" s="54">
        <f t="shared" si="29"/>
        <v>212</v>
      </c>
      <c r="B226" s="55"/>
      <c r="C226" s="55"/>
      <c r="D226" s="137" t="s">
        <v>44</v>
      </c>
      <c r="E226" s="74" t="s">
        <v>195</v>
      </c>
      <c r="F226" s="88"/>
      <c r="G226" s="59">
        <f t="shared" si="33"/>
        <v>3210</v>
      </c>
      <c r="H226" s="88">
        <v>1070</v>
      </c>
      <c r="I226" s="206">
        <v>1070</v>
      </c>
      <c r="J226" s="88">
        <v>1070</v>
      </c>
      <c r="K226" s="88">
        <v>0</v>
      </c>
      <c r="L226" s="285"/>
      <c r="M226" s="285"/>
      <c r="N226" s="274"/>
      <c r="O226" s="273"/>
      <c r="P226" s="200"/>
      <c r="Q226" s="200"/>
      <c r="R226" s="200"/>
    </row>
    <row r="227" spans="1:18" ht="12.75">
      <c r="A227" s="54">
        <f t="shared" si="29"/>
        <v>213</v>
      </c>
      <c r="B227" s="55"/>
      <c r="C227" s="55"/>
      <c r="D227" s="137" t="s">
        <v>77</v>
      </c>
      <c r="E227" s="74" t="s">
        <v>196</v>
      </c>
      <c r="F227" s="88"/>
      <c r="G227" s="59">
        <f t="shared" si="33"/>
        <v>0</v>
      </c>
      <c r="H227" s="88">
        <v>0</v>
      </c>
      <c r="I227" s="206">
        <v>0</v>
      </c>
      <c r="J227" s="88">
        <v>0</v>
      </c>
      <c r="K227" s="88">
        <v>0</v>
      </c>
      <c r="L227" s="285"/>
      <c r="M227" s="285"/>
      <c r="N227" s="274"/>
      <c r="O227" s="273"/>
      <c r="P227" s="200"/>
      <c r="Q227" s="200"/>
      <c r="R227" s="200"/>
    </row>
    <row r="228" spans="1:18" ht="12.75">
      <c r="A228" s="54">
        <f aca="true" t="shared" si="34" ref="A228:A291">A227+1</f>
        <v>214</v>
      </c>
      <c r="B228" s="55"/>
      <c r="C228" s="132" t="s">
        <v>105</v>
      </c>
      <c r="D228" s="56"/>
      <c r="E228" s="68" t="s">
        <v>197</v>
      </c>
      <c r="F228" s="58">
        <f>+F229+F230+F231+F232</f>
        <v>0</v>
      </c>
      <c r="G228" s="59">
        <f t="shared" si="33"/>
        <v>15831.73</v>
      </c>
      <c r="H228" s="133">
        <f>+H229+H230+H231+H232</f>
        <v>6146.73</v>
      </c>
      <c r="I228" s="277">
        <f>+I229+I230+I231+I232</f>
        <v>4230</v>
      </c>
      <c r="J228" s="58">
        <f>+J229+J230+J231+J232</f>
        <v>4230</v>
      </c>
      <c r="K228" s="58">
        <f>+K229+K230+K231+K232</f>
        <v>1225</v>
      </c>
      <c r="L228" s="285"/>
      <c r="M228" s="283"/>
      <c r="N228" s="274"/>
      <c r="O228" s="273"/>
      <c r="P228" s="200"/>
      <c r="Q228" s="200"/>
      <c r="R228" s="200"/>
    </row>
    <row r="229" spans="1:18" ht="12.75">
      <c r="A229" s="54">
        <f t="shared" si="34"/>
        <v>215</v>
      </c>
      <c r="B229" s="55"/>
      <c r="C229" s="55"/>
      <c r="D229" s="137" t="s">
        <v>44</v>
      </c>
      <c r="E229" s="74" t="s">
        <v>198</v>
      </c>
      <c r="F229" s="88"/>
      <c r="G229" s="59">
        <f t="shared" si="33"/>
        <v>8654.73</v>
      </c>
      <c r="H229" s="88">
        <f>1354.73+2100</f>
        <v>3454.73</v>
      </c>
      <c r="I229" s="206">
        <v>2100</v>
      </c>
      <c r="J229" s="88">
        <v>2100</v>
      </c>
      <c r="K229" s="88">
        <v>1000</v>
      </c>
      <c r="L229" s="285"/>
      <c r="M229" s="285"/>
      <c r="N229" s="274"/>
      <c r="O229" s="273"/>
      <c r="P229" s="200"/>
      <c r="Q229" s="200"/>
      <c r="R229" s="200"/>
    </row>
    <row r="230" spans="1:18" ht="12.75">
      <c r="A230" s="54">
        <f t="shared" si="34"/>
        <v>216</v>
      </c>
      <c r="B230" s="55"/>
      <c r="C230" s="55"/>
      <c r="D230" s="137" t="s">
        <v>77</v>
      </c>
      <c r="E230" s="74" t="s">
        <v>199</v>
      </c>
      <c r="F230" s="88"/>
      <c r="G230" s="59">
        <f t="shared" si="33"/>
        <v>4137</v>
      </c>
      <c r="H230" s="88">
        <f>412+1200</f>
        <v>1612</v>
      </c>
      <c r="I230" s="206">
        <v>1200</v>
      </c>
      <c r="J230" s="88">
        <v>1200</v>
      </c>
      <c r="K230" s="88">
        <v>125</v>
      </c>
      <c r="L230" s="285"/>
      <c r="M230" s="285"/>
      <c r="N230" s="274"/>
      <c r="O230" s="273"/>
      <c r="P230" s="200"/>
      <c r="Q230" s="200"/>
      <c r="R230" s="200"/>
    </row>
    <row r="231" spans="1:18" ht="12.75">
      <c r="A231" s="54">
        <f t="shared" si="34"/>
        <v>217</v>
      </c>
      <c r="B231" s="55"/>
      <c r="C231" s="55"/>
      <c r="D231" s="137" t="s">
        <v>81</v>
      </c>
      <c r="E231" s="74" t="s">
        <v>200</v>
      </c>
      <c r="F231" s="88"/>
      <c r="G231" s="59">
        <f t="shared" si="33"/>
        <v>2500</v>
      </c>
      <c r="H231" s="326">
        <v>900</v>
      </c>
      <c r="I231" s="206">
        <v>750</v>
      </c>
      <c r="J231" s="88">
        <v>750</v>
      </c>
      <c r="K231" s="88">
        <v>100</v>
      </c>
      <c r="L231" s="285"/>
      <c r="M231" s="285"/>
      <c r="N231" s="274"/>
      <c r="O231" s="273"/>
      <c r="P231" s="200"/>
      <c r="Q231" s="200"/>
      <c r="R231" s="200"/>
    </row>
    <row r="232" spans="1:18" ht="12.75">
      <c r="A232" s="54">
        <f t="shared" si="34"/>
        <v>218</v>
      </c>
      <c r="B232" s="55"/>
      <c r="C232" s="55"/>
      <c r="D232" s="137" t="s">
        <v>105</v>
      </c>
      <c r="E232" s="74" t="s">
        <v>201</v>
      </c>
      <c r="F232" s="88"/>
      <c r="G232" s="59">
        <f t="shared" si="33"/>
        <v>540</v>
      </c>
      <c r="H232" s="326">
        <v>180</v>
      </c>
      <c r="I232" s="206">
        <v>180</v>
      </c>
      <c r="J232" s="88">
        <v>180</v>
      </c>
      <c r="K232" s="88">
        <v>0</v>
      </c>
      <c r="L232" s="285"/>
      <c r="M232" s="285"/>
      <c r="N232" s="274"/>
      <c r="O232" s="273"/>
      <c r="P232" s="200"/>
      <c r="Q232" s="200"/>
      <c r="R232" s="200"/>
    </row>
    <row r="233" spans="1:18" ht="12.75">
      <c r="A233" s="54">
        <f t="shared" si="34"/>
        <v>219</v>
      </c>
      <c r="B233" s="55"/>
      <c r="C233" s="132" t="s">
        <v>39</v>
      </c>
      <c r="D233" s="56"/>
      <c r="E233" s="95" t="s">
        <v>202</v>
      </c>
      <c r="F233" s="58">
        <f>+F234+F235+F236</f>
        <v>0</v>
      </c>
      <c r="G233" s="59">
        <f t="shared" si="33"/>
        <v>570.38</v>
      </c>
      <c r="H233" s="133">
        <f>+H234+H235+H236</f>
        <v>168</v>
      </c>
      <c r="I233" s="277">
        <f>+I234+I235+I236</f>
        <v>228</v>
      </c>
      <c r="J233" s="58">
        <f>+J234+J235+J236</f>
        <v>174.38</v>
      </c>
      <c r="K233" s="58">
        <f>+K234+K235+K236</f>
        <v>0</v>
      </c>
      <c r="L233" s="285"/>
      <c r="M233" s="283"/>
      <c r="N233" s="274"/>
      <c r="O233" s="273"/>
      <c r="P233" s="200"/>
      <c r="Q233" s="200"/>
      <c r="R233" s="200"/>
    </row>
    <row r="234" spans="1:18" ht="12.75">
      <c r="A234" s="54">
        <f t="shared" si="34"/>
        <v>220</v>
      </c>
      <c r="B234" s="55"/>
      <c r="C234" s="55"/>
      <c r="D234" s="137" t="s">
        <v>44</v>
      </c>
      <c r="E234" s="74" t="s">
        <v>203</v>
      </c>
      <c r="F234" s="88"/>
      <c r="G234" s="59">
        <f t="shared" si="33"/>
        <v>70</v>
      </c>
      <c r="H234" s="327">
        <v>18</v>
      </c>
      <c r="I234" s="327">
        <v>28</v>
      </c>
      <c r="J234" s="327">
        <v>24</v>
      </c>
      <c r="K234" s="88">
        <v>0</v>
      </c>
      <c r="L234" s="285"/>
      <c r="M234" s="285"/>
      <c r="N234" s="274"/>
      <c r="O234" s="273"/>
      <c r="P234" s="200"/>
      <c r="Q234" s="200"/>
      <c r="R234" s="200"/>
    </row>
    <row r="235" spans="1:18" ht="12.75">
      <c r="A235" s="54">
        <f t="shared" si="34"/>
        <v>221</v>
      </c>
      <c r="B235" s="55"/>
      <c r="C235" s="55"/>
      <c r="D235" s="137" t="s">
        <v>81</v>
      </c>
      <c r="E235" s="74" t="s">
        <v>204</v>
      </c>
      <c r="F235" s="88"/>
      <c r="G235" s="59">
        <f t="shared" si="33"/>
        <v>100.38</v>
      </c>
      <c r="H235" s="327">
        <v>70</v>
      </c>
      <c r="I235" s="327">
        <v>20</v>
      </c>
      <c r="J235" s="327">
        <v>10.38</v>
      </c>
      <c r="K235" s="88">
        <v>0</v>
      </c>
      <c r="L235" s="285"/>
      <c r="M235" s="285"/>
      <c r="N235" s="274"/>
      <c r="O235" s="273"/>
      <c r="P235" s="200"/>
      <c r="Q235" s="200"/>
      <c r="R235" s="200"/>
    </row>
    <row r="236" spans="1:18" ht="12.75">
      <c r="A236" s="54">
        <f t="shared" si="34"/>
        <v>222</v>
      </c>
      <c r="B236" s="55"/>
      <c r="C236" s="55"/>
      <c r="D236" s="56">
        <v>30</v>
      </c>
      <c r="E236" s="74" t="s">
        <v>205</v>
      </c>
      <c r="F236" s="88"/>
      <c r="G236" s="59">
        <f t="shared" si="33"/>
        <v>400</v>
      </c>
      <c r="H236" s="327">
        <v>80</v>
      </c>
      <c r="I236" s="327">
        <v>180</v>
      </c>
      <c r="J236" s="327">
        <v>140</v>
      </c>
      <c r="K236" s="88">
        <v>0</v>
      </c>
      <c r="L236" s="285"/>
      <c r="M236" s="285"/>
      <c r="N236" s="274"/>
      <c r="O236" s="273"/>
      <c r="P236" s="200"/>
      <c r="Q236" s="200"/>
      <c r="R236" s="200"/>
    </row>
    <row r="237" spans="1:18" ht="12.75">
      <c r="A237" s="54">
        <f t="shared" si="34"/>
        <v>223</v>
      </c>
      <c r="B237" s="55"/>
      <c r="C237" s="132" t="s">
        <v>151</v>
      </c>
      <c r="D237" s="56"/>
      <c r="E237" s="68" t="s">
        <v>206</v>
      </c>
      <c r="F237" s="58">
        <f>+F238+F239</f>
        <v>0</v>
      </c>
      <c r="G237" s="59">
        <f t="shared" si="33"/>
        <v>25</v>
      </c>
      <c r="H237" s="133">
        <f>+H238+H239</f>
        <v>8</v>
      </c>
      <c r="I237" s="277">
        <f>+I238+I239</f>
        <v>8</v>
      </c>
      <c r="J237" s="58">
        <f>+J238+J239</f>
        <v>9</v>
      </c>
      <c r="K237" s="58">
        <f>+K238+K239</f>
        <v>0</v>
      </c>
      <c r="L237" s="285"/>
      <c r="M237" s="283"/>
      <c r="N237" s="274"/>
      <c r="O237" s="273"/>
      <c r="P237" s="200"/>
      <c r="Q237" s="200"/>
      <c r="R237" s="200"/>
    </row>
    <row r="238" spans="1:18" ht="12.75">
      <c r="A238" s="54">
        <f t="shared" si="34"/>
        <v>224</v>
      </c>
      <c r="B238" s="55"/>
      <c r="C238" s="55"/>
      <c r="D238" s="137" t="s">
        <v>44</v>
      </c>
      <c r="E238" s="87" t="s">
        <v>269</v>
      </c>
      <c r="F238" s="88"/>
      <c r="G238" s="59">
        <f t="shared" si="33"/>
        <v>25</v>
      </c>
      <c r="H238" s="327">
        <v>8</v>
      </c>
      <c r="I238" s="206">
        <v>8</v>
      </c>
      <c r="J238" s="88">
        <v>9</v>
      </c>
      <c r="K238" s="88">
        <v>0</v>
      </c>
      <c r="L238" s="285"/>
      <c r="M238" s="285"/>
      <c r="N238" s="274"/>
      <c r="O238" s="273"/>
      <c r="P238" s="200"/>
      <c r="Q238" s="200"/>
      <c r="R238" s="200"/>
    </row>
    <row r="239" spans="1:18" ht="12.75">
      <c r="A239" s="54">
        <f t="shared" si="34"/>
        <v>225</v>
      </c>
      <c r="B239" s="55"/>
      <c r="C239" s="55"/>
      <c r="D239" s="137" t="s">
        <v>77</v>
      </c>
      <c r="E239" s="74" t="s">
        <v>208</v>
      </c>
      <c r="F239" s="88"/>
      <c r="G239" s="59">
        <f t="shared" si="33"/>
        <v>0</v>
      </c>
      <c r="H239" s="327">
        <v>0</v>
      </c>
      <c r="I239" s="206">
        <v>0</v>
      </c>
      <c r="J239" s="88">
        <v>0</v>
      </c>
      <c r="K239" s="88">
        <v>0</v>
      </c>
      <c r="L239" s="285"/>
      <c r="M239" s="285"/>
      <c r="N239" s="274"/>
      <c r="O239" s="273"/>
      <c r="P239" s="200"/>
      <c r="Q239" s="200"/>
      <c r="R239" s="200"/>
    </row>
    <row r="240" spans="1:18" ht="12.75">
      <c r="A240" s="54">
        <f t="shared" si="34"/>
        <v>226</v>
      </c>
      <c r="B240" s="55"/>
      <c r="C240" s="132" t="s">
        <v>157</v>
      </c>
      <c r="D240" s="56"/>
      <c r="E240" s="95" t="s">
        <v>209</v>
      </c>
      <c r="F240" s="88"/>
      <c r="G240" s="59">
        <f t="shared" si="33"/>
        <v>210</v>
      </c>
      <c r="H240" s="201">
        <v>70</v>
      </c>
      <c r="I240" s="206">
        <v>70</v>
      </c>
      <c r="J240" s="88">
        <v>70</v>
      </c>
      <c r="K240" s="88">
        <v>0</v>
      </c>
      <c r="L240" s="285"/>
      <c r="M240" s="285"/>
      <c r="N240" s="274"/>
      <c r="O240" s="273"/>
      <c r="P240" s="200"/>
      <c r="Q240" s="200"/>
      <c r="R240" s="200"/>
    </row>
    <row r="241" spans="1:18" ht="12.75">
      <c r="A241" s="54">
        <f t="shared" si="34"/>
        <v>227</v>
      </c>
      <c r="B241" s="55"/>
      <c r="C241" s="55">
        <v>10</v>
      </c>
      <c r="D241" s="56"/>
      <c r="E241" s="95" t="s">
        <v>210</v>
      </c>
      <c r="F241" s="88"/>
      <c r="G241" s="59">
        <f t="shared" si="33"/>
        <v>0</v>
      </c>
      <c r="H241" s="201">
        <v>0</v>
      </c>
      <c r="I241" s="206">
        <v>0</v>
      </c>
      <c r="J241" s="88">
        <v>0</v>
      </c>
      <c r="K241" s="88">
        <v>0</v>
      </c>
      <c r="L241" s="285"/>
      <c r="M241" s="285"/>
      <c r="N241" s="274"/>
      <c r="O241" s="273"/>
      <c r="P241" s="200"/>
      <c r="Q241" s="200"/>
      <c r="R241" s="200"/>
    </row>
    <row r="242" spans="1:18" ht="12.75">
      <c r="A242" s="54">
        <f t="shared" si="34"/>
        <v>228</v>
      </c>
      <c r="B242" s="55"/>
      <c r="C242" s="55">
        <v>11</v>
      </c>
      <c r="D242" s="56"/>
      <c r="E242" s="95" t="s">
        <v>270</v>
      </c>
      <c r="F242" s="88"/>
      <c r="G242" s="59">
        <f t="shared" si="33"/>
        <v>3</v>
      </c>
      <c r="H242" s="201">
        <v>3</v>
      </c>
      <c r="I242" s="206">
        <v>0</v>
      </c>
      <c r="J242" s="88">
        <v>0</v>
      </c>
      <c r="K242" s="88">
        <v>0</v>
      </c>
      <c r="L242" s="285"/>
      <c r="M242" s="285"/>
      <c r="N242" s="274"/>
      <c r="O242" s="273"/>
      <c r="P242" s="200"/>
      <c r="Q242" s="200"/>
      <c r="R242" s="200"/>
    </row>
    <row r="243" spans="1:18" ht="12.75">
      <c r="A243" s="54">
        <f t="shared" si="34"/>
        <v>229</v>
      </c>
      <c r="B243" s="55"/>
      <c r="C243" s="55">
        <v>12</v>
      </c>
      <c r="D243" s="56"/>
      <c r="E243" s="95" t="s">
        <v>271</v>
      </c>
      <c r="F243" s="88"/>
      <c r="G243" s="59">
        <f t="shared" si="33"/>
        <v>0</v>
      </c>
      <c r="H243" s="201">
        <v>0</v>
      </c>
      <c r="I243" s="206">
        <v>0</v>
      </c>
      <c r="J243" s="88">
        <v>0</v>
      </c>
      <c r="K243" s="88">
        <v>0</v>
      </c>
      <c r="L243" s="285"/>
      <c r="M243" s="285"/>
      <c r="N243" s="274"/>
      <c r="O243" s="273"/>
      <c r="P243" s="200"/>
      <c r="Q243" s="200"/>
      <c r="R243" s="200"/>
    </row>
    <row r="244" spans="1:18" ht="12.75">
      <c r="A244" s="54">
        <f>A31</f>
        <v>22</v>
      </c>
      <c r="B244" s="55"/>
      <c r="C244" s="55">
        <v>13</v>
      </c>
      <c r="D244" s="56"/>
      <c r="E244" s="95" t="s">
        <v>213</v>
      </c>
      <c r="F244" s="88"/>
      <c r="G244" s="59">
        <f t="shared" si="33"/>
        <v>86</v>
      </c>
      <c r="H244" s="201">
        <v>76</v>
      </c>
      <c r="I244" s="206">
        <v>10</v>
      </c>
      <c r="J244" s="88">
        <v>0</v>
      </c>
      <c r="K244" s="88">
        <v>0</v>
      </c>
      <c r="L244" s="285"/>
      <c r="M244" s="285"/>
      <c r="N244" s="274"/>
      <c r="O244" s="273"/>
      <c r="P244" s="200"/>
      <c r="Q244" s="200"/>
      <c r="R244" s="200"/>
    </row>
    <row r="245" spans="1:18" ht="12.75">
      <c r="A245" s="54">
        <f t="shared" si="34"/>
        <v>23</v>
      </c>
      <c r="B245" s="55"/>
      <c r="C245" s="55">
        <v>14</v>
      </c>
      <c r="D245" s="56"/>
      <c r="E245" s="95" t="s">
        <v>214</v>
      </c>
      <c r="F245" s="88"/>
      <c r="G245" s="59">
        <f t="shared" si="33"/>
        <v>15</v>
      </c>
      <c r="H245" s="88">
        <v>15</v>
      </c>
      <c r="I245" s="206">
        <v>0</v>
      </c>
      <c r="J245" s="88">
        <v>0</v>
      </c>
      <c r="K245" s="88">
        <v>0</v>
      </c>
      <c r="L245" s="285"/>
      <c r="M245" s="285"/>
      <c r="N245" s="274"/>
      <c r="O245" s="273"/>
      <c r="P245" s="200"/>
      <c r="Q245" s="200"/>
      <c r="R245" s="200"/>
    </row>
    <row r="246" spans="1:18" ht="12.75">
      <c r="A246" s="54">
        <f t="shared" si="34"/>
        <v>24</v>
      </c>
      <c r="B246" s="55"/>
      <c r="C246" s="55">
        <v>25</v>
      </c>
      <c r="D246" s="56"/>
      <c r="E246" s="95" t="s">
        <v>215</v>
      </c>
      <c r="F246" s="88"/>
      <c r="G246" s="59">
        <f t="shared" si="33"/>
        <v>0</v>
      </c>
      <c r="H246" s="88">
        <v>0</v>
      </c>
      <c r="I246" s="206">
        <v>0</v>
      </c>
      <c r="J246" s="88">
        <v>0</v>
      </c>
      <c r="K246" s="88">
        <v>0</v>
      </c>
      <c r="L246" s="285"/>
      <c r="M246" s="285"/>
      <c r="N246" s="274"/>
      <c r="O246" s="273"/>
      <c r="P246" s="200"/>
      <c r="Q246" s="200"/>
      <c r="R246" s="200"/>
    </row>
    <row r="247" spans="1:18" ht="12.75">
      <c r="A247" s="54">
        <f t="shared" si="34"/>
        <v>25</v>
      </c>
      <c r="B247" s="55"/>
      <c r="C247" s="55">
        <v>27</v>
      </c>
      <c r="D247" s="56"/>
      <c r="E247" s="95" t="s">
        <v>216</v>
      </c>
      <c r="F247" s="88"/>
      <c r="G247" s="59">
        <f t="shared" si="33"/>
        <v>0</v>
      </c>
      <c r="H247" s="88">
        <v>0</v>
      </c>
      <c r="I247" s="206">
        <v>0</v>
      </c>
      <c r="J247" s="88">
        <v>0</v>
      </c>
      <c r="K247" s="88">
        <v>0</v>
      </c>
      <c r="L247" s="285"/>
      <c r="M247" s="285"/>
      <c r="N247" s="274"/>
      <c r="O247" s="273"/>
      <c r="P247" s="200"/>
      <c r="Q247" s="200"/>
      <c r="R247" s="200"/>
    </row>
    <row r="248" spans="1:18" ht="12.75">
      <c r="A248" s="54">
        <f t="shared" si="34"/>
        <v>26</v>
      </c>
      <c r="B248" s="55"/>
      <c r="C248" s="55">
        <v>30</v>
      </c>
      <c r="D248" s="56"/>
      <c r="E248" s="95" t="s">
        <v>117</v>
      </c>
      <c r="F248" s="58">
        <f>+F249+F250+F251+F252+F253</f>
        <v>0</v>
      </c>
      <c r="G248" s="59">
        <f t="shared" si="33"/>
        <v>723</v>
      </c>
      <c r="H248" s="133">
        <f>+H249+H250+H251+H252+H253</f>
        <v>163</v>
      </c>
      <c r="I248" s="277">
        <f>+I249+I250+I251+I252+I253</f>
        <v>350</v>
      </c>
      <c r="J248" s="58">
        <f>+J249+J250+J251+J252+J253</f>
        <v>210</v>
      </c>
      <c r="K248" s="58">
        <f>+K249+K250+K251+K252+K253</f>
        <v>0</v>
      </c>
      <c r="L248" s="285"/>
      <c r="M248" s="285"/>
      <c r="N248" s="274"/>
      <c r="O248" s="273"/>
      <c r="P248" s="200"/>
      <c r="Q248" s="200"/>
      <c r="R248" s="200"/>
    </row>
    <row r="249" spans="1:18" ht="12.75">
      <c r="A249" s="54">
        <f t="shared" si="34"/>
        <v>27</v>
      </c>
      <c r="B249" s="55"/>
      <c r="C249" s="55"/>
      <c r="D249" s="137" t="s">
        <v>44</v>
      </c>
      <c r="E249" s="74" t="s">
        <v>217</v>
      </c>
      <c r="F249" s="88"/>
      <c r="G249" s="59">
        <f t="shared" si="33"/>
        <v>0</v>
      </c>
      <c r="H249" s="88">
        <v>0</v>
      </c>
      <c r="I249" s="206">
        <v>0</v>
      </c>
      <c r="J249" s="88">
        <v>0</v>
      </c>
      <c r="K249" s="88">
        <v>0</v>
      </c>
      <c r="L249" s="285"/>
      <c r="M249" s="285"/>
      <c r="N249" s="274"/>
      <c r="O249" s="273"/>
      <c r="P249" s="200"/>
      <c r="Q249" s="200"/>
      <c r="R249" s="200"/>
    </row>
    <row r="250" spans="1:18" ht="12.75">
      <c r="A250" s="54">
        <f t="shared" si="34"/>
        <v>28</v>
      </c>
      <c r="B250" s="55"/>
      <c r="C250" s="55"/>
      <c r="D250" s="137" t="s">
        <v>81</v>
      </c>
      <c r="E250" s="74" t="s">
        <v>218</v>
      </c>
      <c r="F250" s="88"/>
      <c r="G250" s="59">
        <f t="shared" si="33"/>
        <v>0</v>
      </c>
      <c r="H250" s="88">
        <v>0</v>
      </c>
      <c r="I250" s="206">
        <v>0</v>
      </c>
      <c r="J250" s="88">
        <v>0</v>
      </c>
      <c r="K250" s="88">
        <v>0</v>
      </c>
      <c r="L250" s="285"/>
      <c r="M250" s="285"/>
      <c r="N250" s="274"/>
      <c r="O250" s="273"/>
      <c r="P250" s="200"/>
      <c r="Q250" s="200"/>
      <c r="R250" s="200"/>
    </row>
    <row r="251" spans="1:18" ht="12.75">
      <c r="A251" s="54">
        <f t="shared" si="34"/>
        <v>29</v>
      </c>
      <c r="B251" s="55"/>
      <c r="C251" s="55"/>
      <c r="D251" s="137" t="s">
        <v>105</v>
      </c>
      <c r="E251" s="74" t="s">
        <v>219</v>
      </c>
      <c r="F251" s="88"/>
      <c r="G251" s="59">
        <f t="shared" si="33"/>
        <v>700</v>
      </c>
      <c r="H251" s="88">
        <v>140</v>
      </c>
      <c r="I251" s="206">
        <v>350</v>
      </c>
      <c r="J251" s="88">
        <v>210</v>
      </c>
      <c r="K251" s="88">
        <v>0</v>
      </c>
      <c r="L251" s="285"/>
      <c r="M251" s="285"/>
      <c r="N251" s="274"/>
      <c r="O251" s="273"/>
      <c r="P251" s="200"/>
      <c r="Q251" s="200"/>
      <c r="R251" s="200"/>
    </row>
    <row r="252" spans="1:18" ht="12.75">
      <c r="A252" s="54">
        <f t="shared" si="34"/>
        <v>30</v>
      </c>
      <c r="B252" s="55"/>
      <c r="C252" s="55"/>
      <c r="D252" s="137" t="s">
        <v>157</v>
      </c>
      <c r="E252" s="74" t="s">
        <v>220</v>
      </c>
      <c r="F252" s="88"/>
      <c r="G252" s="59">
        <f aca="true" t="shared" si="35" ref="G252:G273">H252+I252+J252+K252</f>
        <v>0</v>
      </c>
      <c r="H252" s="88">
        <v>0</v>
      </c>
      <c r="I252" s="206">
        <v>0</v>
      </c>
      <c r="J252" s="88">
        <v>0</v>
      </c>
      <c r="K252" s="88">
        <v>0</v>
      </c>
      <c r="L252" s="285"/>
      <c r="M252" s="285"/>
      <c r="N252" s="274"/>
      <c r="O252" s="273"/>
      <c r="P252" s="200"/>
      <c r="Q252" s="200"/>
      <c r="R252" s="200"/>
    </row>
    <row r="253" spans="1:18" ht="12.75">
      <c r="A253" s="54">
        <f t="shared" si="34"/>
        <v>31</v>
      </c>
      <c r="B253" s="55"/>
      <c r="C253" s="55"/>
      <c r="D253" s="56">
        <v>30</v>
      </c>
      <c r="E253" s="74" t="s">
        <v>221</v>
      </c>
      <c r="F253" s="88"/>
      <c r="G253" s="59">
        <f t="shared" si="35"/>
        <v>23</v>
      </c>
      <c r="H253" s="88">
        <v>23</v>
      </c>
      <c r="I253" s="206">
        <v>0</v>
      </c>
      <c r="J253" s="88">
        <v>0</v>
      </c>
      <c r="K253" s="88">
        <v>0</v>
      </c>
      <c r="L253" s="285"/>
      <c r="M253" s="285"/>
      <c r="N253" s="274"/>
      <c r="O253" s="273"/>
      <c r="P253" s="200"/>
      <c r="Q253" s="200"/>
      <c r="R253" s="200"/>
    </row>
    <row r="254" spans="1:18" ht="12.75">
      <c r="A254" s="54">
        <f t="shared" si="34"/>
        <v>32</v>
      </c>
      <c r="B254" s="161">
        <v>30</v>
      </c>
      <c r="C254" s="161"/>
      <c r="D254" s="262"/>
      <c r="E254" s="263" t="s">
        <v>222</v>
      </c>
      <c r="F254" s="58">
        <f>+F255</f>
        <v>0</v>
      </c>
      <c r="G254" s="59">
        <f t="shared" si="35"/>
        <v>0</v>
      </c>
      <c r="H254" s="58">
        <v>0</v>
      </c>
      <c r="I254" s="277">
        <v>0</v>
      </c>
      <c r="J254" s="58">
        <v>0</v>
      </c>
      <c r="K254" s="58">
        <f>+K255</f>
        <v>0</v>
      </c>
      <c r="L254" s="285"/>
      <c r="M254" s="285"/>
      <c r="N254" s="274"/>
      <c r="O254" s="273"/>
      <c r="P254" s="200"/>
      <c r="Q254" s="200"/>
      <c r="R254" s="200"/>
    </row>
    <row r="255" spans="1:18" ht="12.75">
      <c r="A255" s="54">
        <f t="shared" si="34"/>
        <v>33</v>
      </c>
      <c r="B255" s="161"/>
      <c r="C255" s="264" t="s">
        <v>81</v>
      </c>
      <c r="D255" s="262"/>
      <c r="E255" s="263" t="s">
        <v>223</v>
      </c>
      <c r="F255" s="58">
        <f>+F256</f>
        <v>0</v>
      </c>
      <c r="G255" s="59">
        <f t="shared" si="35"/>
        <v>0</v>
      </c>
      <c r="H255" s="58">
        <v>0</v>
      </c>
      <c r="I255" s="277">
        <v>0</v>
      </c>
      <c r="J255" s="58">
        <v>0</v>
      </c>
      <c r="K255" s="58">
        <f>+K256</f>
        <v>0</v>
      </c>
      <c r="L255" s="285"/>
      <c r="M255" s="285"/>
      <c r="N255" s="274"/>
      <c r="O255" s="200"/>
      <c r="P255" s="200"/>
      <c r="Q255" s="200"/>
      <c r="R255" s="200"/>
    </row>
    <row r="256" spans="1:18" ht="12.75">
      <c r="A256" s="54">
        <f t="shared" si="34"/>
        <v>34</v>
      </c>
      <c r="B256" s="161"/>
      <c r="C256" s="264"/>
      <c r="D256" s="163" t="s">
        <v>39</v>
      </c>
      <c r="E256" s="265" t="s">
        <v>224</v>
      </c>
      <c r="F256" s="88"/>
      <c r="G256" s="59">
        <f t="shared" si="35"/>
        <v>0</v>
      </c>
      <c r="H256" s="88">
        <v>0</v>
      </c>
      <c r="I256" s="206">
        <v>0</v>
      </c>
      <c r="J256" s="88">
        <v>0</v>
      </c>
      <c r="K256" s="88">
        <v>0</v>
      </c>
      <c r="L256" s="285"/>
      <c r="M256" s="131"/>
      <c r="N256" s="274"/>
      <c r="O256" s="200"/>
      <c r="P256" s="200"/>
      <c r="Q256" s="200"/>
      <c r="R256" s="200"/>
    </row>
    <row r="257" spans="1:18" ht="25.5">
      <c r="A257" s="54">
        <f t="shared" si="34"/>
        <v>35</v>
      </c>
      <c r="B257" s="195" t="s">
        <v>225</v>
      </c>
      <c r="C257" s="192"/>
      <c r="D257" s="193"/>
      <c r="E257" s="196" t="s">
        <v>226</v>
      </c>
      <c r="F257" s="201">
        <v>30800</v>
      </c>
      <c r="G257" s="59">
        <f t="shared" si="35"/>
        <v>12855.47</v>
      </c>
      <c r="H257" s="88">
        <v>2137.24</v>
      </c>
      <c r="I257" s="206">
        <v>3307.24</v>
      </c>
      <c r="J257" s="88">
        <v>3207.24</v>
      </c>
      <c r="K257" s="88">
        <v>4203.75</v>
      </c>
      <c r="L257" s="285"/>
      <c r="M257" s="131"/>
      <c r="N257" s="274"/>
      <c r="O257" s="200"/>
      <c r="P257" s="200"/>
      <c r="Q257" s="200"/>
      <c r="R257" s="200"/>
    </row>
    <row r="258" spans="1:18" ht="12.75">
      <c r="A258" s="54">
        <f t="shared" si="34"/>
        <v>36</v>
      </c>
      <c r="B258" s="161">
        <v>57</v>
      </c>
      <c r="C258" s="264"/>
      <c r="D258" s="163"/>
      <c r="E258" s="263" t="s">
        <v>227</v>
      </c>
      <c r="F258" s="119">
        <f>F259+F260</f>
        <v>0</v>
      </c>
      <c r="G258" s="59">
        <f t="shared" si="35"/>
        <v>0</v>
      </c>
      <c r="H258" s="119">
        <v>0</v>
      </c>
      <c r="I258" s="278">
        <v>0</v>
      </c>
      <c r="J258" s="119">
        <v>0</v>
      </c>
      <c r="K258" s="119">
        <f>K259+K260</f>
        <v>0</v>
      </c>
      <c r="L258" s="285"/>
      <c r="M258" s="285"/>
      <c r="N258" s="274"/>
      <c r="O258" s="200"/>
      <c r="P258" s="200"/>
      <c r="Q258" s="200"/>
      <c r="R258" s="200"/>
    </row>
    <row r="259" spans="1:18" ht="12.75">
      <c r="A259" s="54">
        <f t="shared" si="34"/>
        <v>37</v>
      </c>
      <c r="B259" s="161"/>
      <c r="C259" s="264" t="s">
        <v>44</v>
      </c>
      <c r="D259" s="163"/>
      <c r="E259" s="263" t="s">
        <v>228</v>
      </c>
      <c r="F259" s="119"/>
      <c r="G259" s="59">
        <f t="shared" si="35"/>
        <v>0</v>
      </c>
      <c r="H259" s="119">
        <v>0</v>
      </c>
      <c r="I259" s="278">
        <v>0</v>
      </c>
      <c r="J259" s="119">
        <v>0</v>
      </c>
      <c r="K259" s="119">
        <v>0</v>
      </c>
      <c r="L259" s="285"/>
      <c r="M259" s="285"/>
      <c r="N259" s="274"/>
      <c r="O259" s="200"/>
      <c r="P259" s="200"/>
      <c r="Q259" s="200"/>
      <c r="R259" s="200"/>
    </row>
    <row r="260" spans="1:18" ht="12.75">
      <c r="A260" s="54">
        <f t="shared" si="34"/>
        <v>38</v>
      </c>
      <c r="B260" s="161"/>
      <c r="C260" s="264" t="s">
        <v>77</v>
      </c>
      <c r="D260" s="163"/>
      <c r="E260" s="265" t="s">
        <v>229</v>
      </c>
      <c r="F260" s="119">
        <f>F261+F262+F264</f>
        <v>0</v>
      </c>
      <c r="G260" s="59">
        <f t="shared" si="35"/>
        <v>0</v>
      </c>
      <c r="H260" s="119">
        <v>0</v>
      </c>
      <c r="I260" s="278">
        <v>0</v>
      </c>
      <c r="J260" s="119">
        <v>0</v>
      </c>
      <c r="K260" s="119">
        <f>K261+K262+K264</f>
        <v>0</v>
      </c>
      <c r="L260" s="285"/>
      <c r="M260" s="285"/>
      <c r="N260" s="274"/>
      <c r="O260" s="200"/>
      <c r="P260" s="200"/>
      <c r="Q260" s="200"/>
      <c r="R260" s="200"/>
    </row>
    <row r="261" spans="1:18" ht="12.75">
      <c r="A261" s="54">
        <f t="shared" si="34"/>
        <v>39</v>
      </c>
      <c r="B261" s="161"/>
      <c r="C261" s="264"/>
      <c r="D261" s="163" t="s">
        <v>44</v>
      </c>
      <c r="E261" s="265" t="s">
        <v>230</v>
      </c>
      <c r="F261" s="88"/>
      <c r="G261" s="59">
        <f t="shared" si="35"/>
        <v>0</v>
      </c>
      <c r="H261" s="88"/>
      <c r="I261" s="206"/>
      <c r="J261" s="88"/>
      <c r="K261" s="88">
        <v>0</v>
      </c>
      <c r="L261" s="285"/>
      <c r="M261" s="285"/>
      <c r="N261" s="274"/>
      <c r="O261" s="200"/>
      <c r="P261" s="200"/>
      <c r="Q261" s="200"/>
      <c r="R261" s="200"/>
    </row>
    <row r="262" spans="1:18" ht="12.75">
      <c r="A262" s="54">
        <f t="shared" si="34"/>
        <v>40</v>
      </c>
      <c r="B262" s="161"/>
      <c r="C262" s="264"/>
      <c r="D262" s="163" t="s">
        <v>77</v>
      </c>
      <c r="E262" s="265" t="s">
        <v>231</v>
      </c>
      <c r="F262" s="88"/>
      <c r="G262" s="59">
        <f t="shared" si="35"/>
        <v>0</v>
      </c>
      <c r="H262" s="88"/>
      <c r="I262" s="206"/>
      <c r="J262" s="88"/>
      <c r="K262" s="88">
        <v>0</v>
      </c>
      <c r="L262" s="285"/>
      <c r="M262" s="285"/>
      <c r="N262" s="274"/>
      <c r="O262" s="200"/>
      <c r="P262" s="200"/>
      <c r="Q262" s="200"/>
      <c r="R262" s="200"/>
    </row>
    <row r="263" spans="1:18" ht="12.75">
      <c r="A263" s="54">
        <f t="shared" si="34"/>
        <v>41</v>
      </c>
      <c r="B263" s="161"/>
      <c r="C263" s="264"/>
      <c r="D263" s="163" t="s">
        <v>81</v>
      </c>
      <c r="E263" s="265" t="s">
        <v>232</v>
      </c>
      <c r="F263" s="88"/>
      <c r="G263" s="59">
        <f t="shared" si="35"/>
        <v>0</v>
      </c>
      <c r="H263" s="88"/>
      <c r="I263" s="206"/>
      <c r="J263" s="88"/>
      <c r="K263" s="88">
        <v>0</v>
      </c>
      <c r="L263" s="285"/>
      <c r="M263" s="285"/>
      <c r="N263" s="274"/>
      <c r="O263" s="200"/>
      <c r="P263" s="200"/>
      <c r="Q263" s="200"/>
      <c r="R263" s="200"/>
    </row>
    <row r="264" spans="1:18" ht="12.75">
      <c r="A264" s="54">
        <f t="shared" si="34"/>
        <v>42</v>
      </c>
      <c r="B264" s="161"/>
      <c r="C264" s="264"/>
      <c r="D264" s="163" t="s">
        <v>105</v>
      </c>
      <c r="E264" s="265" t="s">
        <v>233</v>
      </c>
      <c r="F264" s="88"/>
      <c r="G264" s="59">
        <f t="shared" si="35"/>
        <v>0</v>
      </c>
      <c r="H264" s="88"/>
      <c r="I264" s="206"/>
      <c r="J264" s="88"/>
      <c r="K264" s="88">
        <v>0</v>
      </c>
      <c r="L264" s="285"/>
      <c r="M264" s="285"/>
      <c r="N264" s="274"/>
      <c r="O264" s="200"/>
      <c r="P264" s="200"/>
      <c r="Q264" s="200"/>
      <c r="R264" s="200"/>
    </row>
    <row r="265" spans="1:18" ht="12.75">
      <c r="A265" s="54">
        <f t="shared" si="34"/>
        <v>43</v>
      </c>
      <c r="B265" s="55">
        <v>70</v>
      </c>
      <c r="C265" s="55"/>
      <c r="D265" s="56"/>
      <c r="E265" s="95" t="s">
        <v>234</v>
      </c>
      <c r="F265" s="58">
        <f>+F266</f>
        <v>0</v>
      </c>
      <c r="G265" s="59">
        <f t="shared" si="35"/>
        <v>404.15</v>
      </c>
      <c r="H265" s="58">
        <f>+H266</f>
        <v>209.14999999999998</v>
      </c>
      <c r="I265" s="277">
        <f>+I266</f>
        <v>65</v>
      </c>
      <c r="J265" s="58">
        <f>+J266</f>
        <v>65</v>
      </c>
      <c r="K265" s="58">
        <f>+K266</f>
        <v>65</v>
      </c>
      <c r="L265" s="285"/>
      <c r="M265" s="285"/>
      <c r="N265" s="274"/>
      <c r="O265" s="200"/>
      <c r="P265" s="200"/>
      <c r="Q265" s="200"/>
      <c r="R265" s="200"/>
    </row>
    <row r="266" spans="1:18" ht="12.75">
      <c r="A266" s="54">
        <f t="shared" si="34"/>
        <v>44</v>
      </c>
      <c r="B266" s="55">
        <v>71</v>
      </c>
      <c r="C266" s="55"/>
      <c r="D266" s="56"/>
      <c r="E266" s="95" t="s">
        <v>235</v>
      </c>
      <c r="F266" s="58">
        <f>+F267+F272</f>
        <v>0</v>
      </c>
      <c r="G266" s="59">
        <f t="shared" si="35"/>
        <v>404.15</v>
      </c>
      <c r="H266" s="58">
        <f>+H267+H272</f>
        <v>209.14999999999998</v>
      </c>
      <c r="I266" s="277">
        <f>+I267+I272</f>
        <v>65</v>
      </c>
      <c r="J266" s="58">
        <f>+J267+J272</f>
        <v>65</v>
      </c>
      <c r="K266" s="58">
        <f>+K267+K272</f>
        <v>65</v>
      </c>
      <c r="L266" s="285"/>
      <c r="M266" s="285"/>
      <c r="N266" s="274"/>
      <c r="O266" s="200"/>
      <c r="P266" s="200"/>
      <c r="Q266" s="200"/>
      <c r="R266" s="200"/>
    </row>
    <row r="267" spans="1:18" ht="12.75">
      <c r="A267" s="54">
        <f t="shared" si="34"/>
        <v>45</v>
      </c>
      <c r="B267" s="55"/>
      <c r="C267" s="132" t="s">
        <v>44</v>
      </c>
      <c r="D267" s="56"/>
      <c r="E267" s="95" t="s">
        <v>74</v>
      </c>
      <c r="F267" s="58">
        <f>+F268+F269+F270+F271</f>
        <v>0</v>
      </c>
      <c r="G267" s="59">
        <f t="shared" si="35"/>
        <v>404.15</v>
      </c>
      <c r="H267" s="58">
        <f>+H268+H269+H270+H271</f>
        <v>209.14999999999998</v>
      </c>
      <c r="I267" s="277">
        <f>+I268+I269+I270+I271</f>
        <v>65</v>
      </c>
      <c r="J267" s="58">
        <f>+J268+J269+J270+J271</f>
        <v>65</v>
      </c>
      <c r="K267" s="58">
        <f>+K268+K269+K270+K271</f>
        <v>65</v>
      </c>
      <c r="L267" s="285"/>
      <c r="M267" s="285"/>
      <c r="N267" s="274"/>
      <c r="O267" s="200"/>
      <c r="P267" s="200"/>
      <c r="Q267" s="200"/>
      <c r="R267" s="200"/>
    </row>
    <row r="268" spans="1:18" ht="12.75">
      <c r="A268" s="54">
        <f t="shared" si="34"/>
        <v>46</v>
      </c>
      <c r="B268" s="55"/>
      <c r="C268" s="55"/>
      <c r="D268" s="137" t="s">
        <v>44</v>
      </c>
      <c r="E268" s="164" t="s">
        <v>236</v>
      </c>
      <c r="F268" s="88"/>
      <c r="G268" s="59">
        <f t="shared" si="35"/>
        <v>0</v>
      </c>
      <c r="H268" s="88"/>
      <c r="I268" s="206"/>
      <c r="J268" s="88"/>
      <c r="K268" s="88">
        <v>0</v>
      </c>
      <c r="L268" s="285"/>
      <c r="M268" s="285"/>
      <c r="N268" s="274"/>
      <c r="O268" s="200"/>
      <c r="P268" s="200"/>
      <c r="Q268" s="200"/>
      <c r="R268" s="200"/>
    </row>
    <row r="269" spans="1:18" ht="12.75">
      <c r="A269" s="54">
        <f t="shared" si="34"/>
        <v>47</v>
      </c>
      <c r="B269" s="55"/>
      <c r="C269" s="55"/>
      <c r="D269" s="137" t="s">
        <v>77</v>
      </c>
      <c r="E269" s="164" t="s">
        <v>78</v>
      </c>
      <c r="F269" s="88"/>
      <c r="G269" s="59">
        <f t="shared" si="35"/>
        <v>404.15</v>
      </c>
      <c r="H269" s="113">
        <f>182.92+26.23</f>
        <v>209.14999999999998</v>
      </c>
      <c r="I269" s="113">
        <v>65</v>
      </c>
      <c r="J269" s="113">
        <v>65</v>
      </c>
      <c r="K269" s="113">
        <v>65</v>
      </c>
      <c r="L269" s="285"/>
      <c r="M269" s="285"/>
      <c r="N269" s="274"/>
      <c r="O269" s="200"/>
      <c r="P269" s="200"/>
      <c r="Q269" s="200"/>
      <c r="R269" s="200"/>
    </row>
    <row r="270" spans="1:18" ht="12.75">
      <c r="A270" s="54">
        <f t="shared" si="34"/>
        <v>48</v>
      </c>
      <c r="B270" s="55"/>
      <c r="C270" s="55"/>
      <c r="D270" s="137" t="s">
        <v>81</v>
      </c>
      <c r="E270" s="164" t="s">
        <v>242</v>
      </c>
      <c r="F270" s="88"/>
      <c r="G270" s="59">
        <f t="shared" si="35"/>
        <v>0</v>
      </c>
      <c r="H270" s="88"/>
      <c r="I270" s="206"/>
      <c r="J270" s="88"/>
      <c r="K270" s="88">
        <v>0</v>
      </c>
      <c r="L270" s="285"/>
      <c r="M270" s="285"/>
      <c r="N270" s="274"/>
      <c r="O270" s="200"/>
      <c r="P270" s="200"/>
      <c r="Q270" s="200"/>
      <c r="R270" s="200"/>
    </row>
    <row r="271" spans="1:18" ht="12.75">
      <c r="A271" s="54">
        <f t="shared" si="34"/>
        <v>49</v>
      </c>
      <c r="B271" s="55"/>
      <c r="C271" s="55"/>
      <c r="D271" s="56">
        <v>30</v>
      </c>
      <c r="E271" s="164" t="s">
        <v>272</v>
      </c>
      <c r="F271" s="88"/>
      <c r="G271" s="59">
        <f t="shared" si="35"/>
        <v>0</v>
      </c>
      <c r="H271" s="88"/>
      <c r="I271" s="206"/>
      <c r="J271" s="88"/>
      <c r="K271" s="88">
        <v>0</v>
      </c>
      <c r="L271" s="285"/>
      <c r="M271" s="285"/>
      <c r="N271" s="274"/>
      <c r="O271" s="200"/>
      <c r="P271" s="200"/>
      <c r="Q271" s="200"/>
      <c r="R271" s="200"/>
    </row>
    <row r="272" spans="1:18" ht="12.75">
      <c r="A272" s="54">
        <f t="shared" si="34"/>
        <v>50</v>
      </c>
      <c r="B272" s="55"/>
      <c r="C272" s="132" t="s">
        <v>81</v>
      </c>
      <c r="D272" s="56"/>
      <c r="E272" s="164" t="s">
        <v>240</v>
      </c>
      <c r="F272" s="88"/>
      <c r="G272" s="59">
        <f t="shared" si="35"/>
        <v>0</v>
      </c>
      <c r="H272" s="88"/>
      <c r="I272" s="206"/>
      <c r="J272" s="88"/>
      <c r="K272" s="88">
        <v>0</v>
      </c>
      <c r="L272" s="285"/>
      <c r="M272" s="285"/>
      <c r="N272" s="274"/>
      <c r="O272" s="200"/>
      <c r="P272" s="200"/>
      <c r="Q272" s="200"/>
      <c r="R272" s="200"/>
    </row>
    <row r="273" spans="1:14" ht="12.75">
      <c r="A273" s="54">
        <f t="shared" si="34"/>
        <v>51</v>
      </c>
      <c r="B273" s="55"/>
      <c r="C273" s="55"/>
      <c r="D273" s="56"/>
      <c r="E273" s="95" t="s">
        <v>241</v>
      </c>
      <c r="F273" s="58">
        <f>F274+F275+F276</f>
        <v>0</v>
      </c>
      <c r="G273" s="59">
        <f t="shared" si="35"/>
        <v>377.91999999999996</v>
      </c>
      <c r="H273" s="58">
        <f>H274+H275+H276</f>
        <v>182.92</v>
      </c>
      <c r="I273" s="277">
        <f>I274+I275+I276</f>
        <v>65</v>
      </c>
      <c r="J273" s="58">
        <f>J274+J275+J276</f>
        <v>65</v>
      </c>
      <c r="K273" s="58">
        <f>K274+K275+K276</f>
        <v>65</v>
      </c>
      <c r="L273" s="285"/>
      <c r="M273" s="285"/>
      <c r="N273" s="274"/>
    </row>
    <row r="274" spans="1:14" ht="12.75">
      <c r="A274" s="54">
        <f t="shared" si="34"/>
        <v>52</v>
      </c>
      <c r="B274" s="55">
        <v>71</v>
      </c>
      <c r="C274" s="132" t="s">
        <v>44</v>
      </c>
      <c r="D274" s="137" t="s">
        <v>77</v>
      </c>
      <c r="E274" s="74" t="s">
        <v>78</v>
      </c>
      <c r="F274" s="88"/>
      <c r="G274" s="89">
        <f>H274+I274+J274+K274</f>
        <v>377.91999999999996</v>
      </c>
      <c r="H274" s="88">
        <v>182.92</v>
      </c>
      <c r="I274" s="206">
        <v>65</v>
      </c>
      <c r="J274" s="88">
        <v>65</v>
      </c>
      <c r="K274" s="88">
        <v>65</v>
      </c>
      <c r="L274" s="285"/>
      <c r="M274" s="285"/>
      <c r="N274" s="274"/>
    </row>
    <row r="275" spans="1:14" ht="12.75">
      <c r="A275" s="54">
        <f t="shared" si="34"/>
        <v>53</v>
      </c>
      <c r="B275" s="55"/>
      <c r="C275" s="55"/>
      <c r="D275" s="137" t="s">
        <v>81</v>
      </c>
      <c r="E275" s="74" t="s">
        <v>242</v>
      </c>
      <c r="F275" s="88"/>
      <c r="G275" s="89">
        <f>H275+I275+J275+K275</f>
        <v>0</v>
      </c>
      <c r="H275" s="88"/>
      <c r="I275" s="206"/>
      <c r="J275" s="88"/>
      <c r="K275" s="88">
        <v>0</v>
      </c>
      <c r="L275" s="285"/>
      <c r="M275" s="285"/>
      <c r="N275" s="274"/>
    </row>
    <row r="276" spans="1:14" ht="12.75">
      <c r="A276" s="54">
        <f t="shared" si="34"/>
        <v>54</v>
      </c>
      <c r="B276" s="55"/>
      <c r="C276" s="55"/>
      <c r="D276" s="56">
        <v>30</v>
      </c>
      <c r="E276" s="105" t="s">
        <v>239</v>
      </c>
      <c r="F276" s="88"/>
      <c r="G276" s="89">
        <f>H276+I276+J276+K276</f>
        <v>0</v>
      </c>
      <c r="H276" s="88"/>
      <c r="I276" s="206"/>
      <c r="J276" s="88"/>
      <c r="K276" s="88">
        <v>0</v>
      </c>
      <c r="L276" s="285"/>
      <c r="M276" s="285"/>
      <c r="N276" s="274"/>
    </row>
    <row r="277" spans="1:13" ht="12.75">
      <c r="A277" s="54">
        <f t="shared" si="34"/>
        <v>55</v>
      </c>
      <c r="B277" s="55"/>
      <c r="C277" s="55"/>
      <c r="D277" s="56"/>
      <c r="E277" s="95" t="s">
        <v>273</v>
      </c>
      <c r="F277" s="89">
        <f>F279</f>
        <v>0</v>
      </c>
      <c r="G277" s="59">
        <f>H277+I277+J277+K277</f>
        <v>91223.29</v>
      </c>
      <c r="H277" s="89">
        <f>H279</f>
        <v>27242.25</v>
      </c>
      <c r="I277" s="293">
        <f>I279</f>
        <v>26318.15</v>
      </c>
      <c r="J277" s="89">
        <f>J279</f>
        <v>26082</v>
      </c>
      <c r="K277" s="89">
        <f>K279</f>
        <v>11580.89</v>
      </c>
      <c r="L277" s="285"/>
      <c r="M277" s="131"/>
    </row>
    <row r="278" spans="1:13" ht="12.75">
      <c r="A278" s="54"/>
      <c r="B278" s="55" t="s">
        <v>16</v>
      </c>
      <c r="C278" s="55" t="s">
        <v>244</v>
      </c>
      <c r="D278" s="96" t="s">
        <v>18</v>
      </c>
      <c r="E278" s="74"/>
      <c r="F278" s="89"/>
      <c r="G278" s="89"/>
      <c r="H278" s="89"/>
      <c r="I278" s="293"/>
      <c r="J278" s="89"/>
      <c r="K278" s="89"/>
      <c r="L278" s="285"/>
      <c r="M278" s="131"/>
    </row>
    <row r="279" spans="1:13" ht="12.75">
      <c r="A279" s="54">
        <f>A277+1</f>
        <v>56</v>
      </c>
      <c r="B279" s="132" t="s">
        <v>245</v>
      </c>
      <c r="C279" s="55"/>
      <c r="D279" s="56"/>
      <c r="E279" s="95" t="s">
        <v>246</v>
      </c>
      <c r="F279" s="58">
        <f>+F280+F283+F284+F287+F288</f>
        <v>0</v>
      </c>
      <c r="G279" s="59">
        <f aca="true" t="shared" si="36" ref="G279:G291">H279+I279+J279+K279</f>
        <v>91223.29</v>
      </c>
      <c r="H279" s="58">
        <f>+H280+H283+H284+H287+H288</f>
        <v>27242.25</v>
      </c>
      <c r="I279" s="277">
        <f>+I280+I283+I284+I287+I288</f>
        <v>26318.15</v>
      </c>
      <c r="J279" s="58">
        <f>+J280+J283+J284+J287+J288</f>
        <v>26082</v>
      </c>
      <c r="K279" s="58">
        <f>+K280+K283+K284+K287+K288</f>
        <v>11580.89</v>
      </c>
      <c r="L279" s="285"/>
      <c r="M279" s="131"/>
    </row>
    <row r="280" spans="1:13" ht="12.75">
      <c r="A280" s="54">
        <f t="shared" si="34"/>
        <v>57</v>
      </c>
      <c r="B280" s="55"/>
      <c r="C280" s="132" t="s">
        <v>105</v>
      </c>
      <c r="D280" s="56"/>
      <c r="E280" s="95" t="s">
        <v>247</v>
      </c>
      <c r="F280" s="58">
        <f>+F281+F282</f>
        <v>0</v>
      </c>
      <c r="G280" s="59">
        <f t="shared" si="36"/>
        <v>0</v>
      </c>
      <c r="H280" s="58">
        <f>+H281+H282</f>
        <v>0</v>
      </c>
      <c r="I280" s="277">
        <f>+I281+I282</f>
        <v>0</v>
      </c>
      <c r="J280" s="58">
        <v>0</v>
      </c>
      <c r="K280" s="58">
        <f>+K281+K282</f>
        <v>0</v>
      </c>
      <c r="L280" s="285"/>
      <c r="M280" s="131"/>
    </row>
    <row r="281" spans="1:13" ht="12.75">
      <c r="A281" s="54">
        <f t="shared" si="34"/>
        <v>58</v>
      </c>
      <c r="B281" s="55"/>
      <c r="C281" s="55"/>
      <c r="D281" s="137" t="s">
        <v>77</v>
      </c>
      <c r="E281" s="74" t="s">
        <v>274</v>
      </c>
      <c r="F281" s="88"/>
      <c r="G281" s="89">
        <f t="shared" si="36"/>
        <v>0</v>
      </c>
      <c r="H281" s="88"/>
      <c r="I281" s="206"/>
      <c r="J281" s="88"/>
      <c r="K281" s="88">
        <v>0</v>
      </c>
      <c r="L281" s="285"/>
      <c r="M281" s="131"/>
    </row>
    <row r="282" spans="1:14" ht="12.75">
      <c r="A282" s="54">
        <f t="shared" si="34"/>
        <v>59</v>
      </c>
      <c r="B282" s="55"/>
      <c r="C282" s="55"/>
      <c r="D282" s="56">
        <v>50</v>
      </c>
      <c r="E282" s="74" t="s">
        <v>275</v>
      </c>
      <c r="F282" s="88"/>
      <c r="G282" s="89">
        <f t="shared" si="36"/>
        <v>0</v>
      </c>
      <c r="H282" s="88"/>
      <c r="I282" s="206"/>
      <c r="J282" s="88"/>
      <c r="K282" s="88">
        <v>0</v>
      </c>
      <c r="L282" s="285"/>
      <c r="N282" s="21"/>
    </row>
    <row r="283" spans="1:12" ht="12.75">
      <c r="A283" s="54">
        <f t="shared" si="34"/>
        <v>60</v>
      </c>
      <c r="B283" s="55"/>
      <c r="C283" s="132" t="s">
        <v>39</v>
      </c>
      <c r="D283" s="56"/>
      <c r="E283" s="68" t="s">
        <v>250</v>
      </c>
      <c r="F283" s="59">
        <v>0</v>
      </c>
      <c r="G283" s="59">
        <f t="shared" si="36"/>
        <v>0</v>
      </c>
      <c r="H283" s="59">
        <v>0</v>
      </c>
      <c r="I283" s="292">
        <v>0</v>
      </c>
      <c r="J283" s="59">
        <v>0</v>
      </c>
      <c r="K283" s="59">
        <v>0</v>
      </c>
      <c r="L283" s="285"/>
    </row>
    <row r="284" spans="1:12" ht="12.75">
      <c r="A284" s="54">
        <f t="shared" si="34"/>
        <v>61</v>
      </c>
      <c r="B284" s="55"/>
      <c r="C284" s="132" t="s">
        <v>151</v>
      </c>
      <c r="D284" s="56"/>
      <c r="E284" s="95" t="s">
        <v>276</v>
      </c>
      <c r="F284" s="58">
        <f>+F285+F286</f>
        <v>0</v>
      </c>
      <c r="G284" s="59">
        <f t="shared" si="36"/>
        <v>91223.29</v>
      </c>
      <c r="H284" s="58">
        <f>+H285+H286</f>
        <v>27242.25</v>
      </c>
      <c r="I284" s="277">
        <f>+I285+I286</f>
        <v>26318.15</v>
      </c>
      <c r="J284" s="58">
        <f>+J285+J286</f>
        <v>26082</v>
      </c>
      <c r="K284" s="58">
        <f>+K285+K286</f>
        <v>11580.89</v>
      </c>
      <c r="L284" s="285"/>
    </row>
    <row r="285" spans="1:17" ht="12.75">
      <c r="A285" s="54">
        <f t="shared" si="34"/>
        <v>62</v>
      </c>
      <c r="B285" s="55"/>
      <c r="C285" s="55"/>
      <c r="D285" s="137" t="s">
        <v>44</v>
      </c>
      <c r="E285" s="74" t="s">
        <v>252</v>
      </c>
      <c r="F285" s="88"/>
      <c r="G285" s="59">
        <f t="shared" si="36"/>
        <v>91223.29</v>
      </c>
      <c r="H285" s="88">
        <v>27242.25</v>
      </c>
      <c r="I285" s="206">
        <v>26318.15</v>
      </c>
      <c r="J285" s="88">
        <v>26082</v>
      </c>
      <c r="K285" s="88">
        <v>11580.89</v>
      </c>
      <c r="L285" s="285"/>
      <c r="M285" s="131"/>
      <c r="N285" s="285"/>
      <c r="O285" s="131"/>
      <c r="P285" s="131"/>
      <c r="Q285" s="131"/>
    </row>
    <row r="286" spans="1:23" ht="12.75">
      <c r="A286" s="54">
        <f t="shared" si="34"/>
        <v>63</v>
      </c>
      <c r="B286" s="55"/>
      <c r="C286" s="55"/>
      <c r="D286" s="137" t="s">
        <v>151</v>
      </c>
      <c r="E286" s="74" t="s">
        <v>253</v>
      </c>
      <c r="F286" s="88"/>
      <c r="G286" s="89">
        <f t="shared" si="36"/>
        <v>0</v>
      </c>
      <c r="H286" s="88"/>
      <c r="I286" s="206"/>
      <c r="J286" s="88"/>
      <c r="K286" s="88">
        <v>0</v>
      </c>
      <c r="L286" s="285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</row>
    <row r="287" spans="1:23" ht="12.75">
      <c r="A287" s="54">
        <f t="shared" si="34"/>
        <v>64</v>
      </c>
      <c r="B287" s="55"/>
      <c r="C287" s="55">
        <v>10</v>
      </c>
      <c r="D287" s="56"/>
      <c r="E287" s="95" t="s">
        <v>277</v>
      </c>
      <c r="F287" s="202"/>
      <c r="G287" s="89">
        <f t="shared" si="36"/>
        <v>0</v>
      </c>
      <c r="H287" s="202"/>
      <c r="I287" s="298"/>
      <c r="J287" s="202"/>
      <c r="K287" s="202">
        <v>0</v>
      </c>
      <c r="L287" s="285"/>
      <c r="M287" s="131"/>
      <c r="N287" s="281"/>
      <c r="O287" s="281"/>
      <c r="P287" s="281"/>
      <c r="Q287" s="312"/>
      <c r="R287" s="131"/>
      <c r="S287" s="131"/>
      <c r="T287" s="131"/>
      <c r="U287" s="131"/>
      <c r="V287" s="131"/>
      <c r="W287" s="131"/>
    </row>
    <row r="288" spans="1:23" ht="12.75">
      <c r="A288" s="54">
        <f t="shared" si="34"/>
        <v>65</v>
      </c>
      <c r="B288" s="55"/>
      <c r="C288" s="55">
        <v>50</v>
      </c>
      <c r="D288" s="56"/>
      <c r="E288" s="95" t="s">
        <v>278</v>
      </c>
      <c r="F288" s="58">
        <f>+F289+F290</f>
        <v>0</v>
      </c>
      <c r="G288" s="59">
        <f t="shared" si="36"/>
        <v>0</v>
      </c>
      <c r="H288" s="58">
        <f>+H289+H290</f>
        <v>0</v>
      </c>
      <c r="I288" s="277">
        <f>+I289+I290</f>
        <v>0</v>
      </c>
      <c r="J288" s="58">
        <v>0</v>
      </c>
      <c r="K288" s="58">
        <f>+K289+K290</f>
        <v>0</v>
      </c>
      <c r="L288" s="285"/>
      <c r="M288" s="131"/>
      <c r="N288" s="281"/>
      <c r="O288" s="281"/>
      <c r="P288" s="281"/>
      <c r="Q288" s="281"/>
      <c r="R288" s="131"/>
      <c r="S288" s="131"/>
      <c r="T288" s="131"/>
      <c r="U288" s="131"/>
      <c r="V288" s="131"/>
      <c r="W288" s="131"/>
    </row>
    <row r="289" spans="1:23" ht="12.75">
      <c r="A289" s="54">
        <f t="shared" si="34"/>
        <v>66</v>
      </c>
      <c r="B289" s="55"/>
      <c r="C289" s="55"/>
      <c r="D289" s="137" t="s">
        <v>44</v>
      </c>
      <c r="E289" s="74" t="s">
        <v>279</v>
      </c>
      <c r="F289" s="88"/>
      <c r="G289" s="89">
        <f t="shared" si="36"/>
        <v>0</v>
      </c>
      <c r="H289" s="88"/>
      <c r="I289" s="206"/>
      <c r="J289" s="88"/>
      <c r="K289" s="88"/>
      <c r="L289" s="285"/>
      <c r="M289" s="131"/>
      <c r="N289" s="281"/>
      <c r="O289" s="281"/>
      <c r="P289" s="281"/>
      <c r="Q289" s="281"/>
      <c r="R289" s="281"/>
      <c r="S289" s="131"/>
      <c r="T289" s="131"/>
      <c r="U289" s="131"/>
      <c r="V289" s="131"/>
      <c r="W289" s="131"/>
    </row>
    <row r="290" spans="1:23" ht="12.75">
      <c r="A290" s="54">
        <f t="shared" si="34"/>
        <v>67</v>
      </c>
      <c r="B290" s="55"/>
      <c r="C290" s="55"/>
      <c r="D290" s="56">
        <v>50</v>
      </c>
      <c r="E290" s="74" t="s">
        <v>280</v>
      </c>
      <c r="F290" s="88"/>
      <c r="G290" s="89">
        <f t="shared" si="36"/>
        <v>0</v>
      </c>
      <c r="H290" s="88"/>
      <c r="I290" s="206"/>
      <c r="J290" s="88"/>
      <c r="K290" s="88"/>
      <c r="L290" s="285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</row>
    <row r="291" spans="1:23" ht="12.75">
      <c r="A291" s="54">
        <f t="shared" si="34"/>
        <v>68</v>
      </c>
      <c r="B291" s="55"/>
      <c r="C291" s="55"/>
      <c r="D291" s="56"/>
      <c r="E291" s="199" t="s">
        <v>281</v>
      </c>
      <c r="F291" s="58">
        <f>+F293+F381</f>
        <v>0</v>
      </c>
      <c r="G291" s="59">
        <f t="shared" si="36"/>
        <v>29236</v>
      </c>
      <c r="H291" s="58">
        <f>+H293+H381</f>
        <v>6956</v>
      </c>
      <c r="I291" s="277">
        <f>+I293+I381</f>
        <v>7437</v>
      </c>
      <c r="J291" s="58">
        <f>+J293+J381</f>
        <v>7465</v>
      </c>
      <c r="K291" s="58">
        <f>+K293+K381</f>
        <v>7378</v>
      </c>
      <c r="L291" s="285"/>
      <c r="M291" s="313"/>
      <c r="N291" s="285"/>
      <c r="O291" s="282"/>
      <c r="P291" s="282"/>
      <c r="Q291" s="283"/>
      <c r="R291" s="283"/>
      <c r="S291" s="284"/>
      <c r="T291" s="131"/>
      <c r="U291" s="131"/>
      <c r="V291" s="131"/>
      <c r="W291" s="131"/>
    </row>
    <row r="292" spans="1:23" ht="12.75">
      <c r="A292" s="54"/>
      <c r="B292" s="55" t="s">
        <v>56</v>
      </c>
      <c r="C292" s="55" t="s">
        <v>57</v>
      </c>
      <c r="D292" s="96" t="s">
        <v>58</v>
      </c>
      <c r="E292" s="74"/>
      <c r="F292" s="89"/>
      <c r="G292" s="89"/>
      <c r="H292" s="89"/>
      <c r="I292" s="293"/>
      <c r="J292" s="89"/>
      <c r="K292" s="89"/>
      <c r="L292" s="285"/>
      <c r="M292" s="77"/>
      <c r="N292" s="285"/>
      <c r="O292" s="282"/>
      <c r="P292" s="284"/>
      <c r="Q292" s="285"/>
      <c r="R292" s="283"/>
      <c r="S292" s="284"/>
      <c r="T292" s="131"/>
      <c r="U292" s="131"/>
      <c r="V292" s="131"/>
      <c r="W292" s="131"/>
    </row>
    <row r="293" spans="1:23" ht="12.75">
      <c r="A293" s="54">
        <f>A291+1</f>
        <v>69</v>
      </c>
      <c r="B293" s="55"/>
      <c r="C293" s="55"/>
      <c r="D293" s="96"/>
      <c r="E293" s="95" t="s">
        <v>282</v>
      </c>
      <c r="F293" s="58">
        <f>+F294+F328+F370+F373+F374</f>
        <v>0</v>
      </c>
      <c r="G293" s="59">
        <f aca="true" t="shared" si="37" ref="G293:G356">H293+I293+J293+K293</f>
        <v>29236</v>
      </c>
      <c r="H293" s="203">
        <f>+H294+H328+H370</f>
        <v>6956</v>
      </c>
      <c r="I293" s="299">
        <f>+I294+I328+I370</f>
        <v>7437</v>
      </c>
      <c r="J293" s="203">
        <f>+J294+J328+J370</f>
        <v>7465</v>
      </c>
      <c r="K293" s="203">
        <f>+K294+K328+K370</f>
        <v>7378</v>
      </c>
      <c r="L293" s="285"/>
      <c r="M293" s="281"/>
      <c r="N293" s="285"/>
      <c r="O293" s="282"/>
      <c r="P293" s="282"/>
      <c r="Q293" s="283"/>
      <c r="R293" s="283"/>
      <c r="S293" s="284"/>
      <c r="T293" s="107"/>
      <c r="U293" s="131"/>
      <c r="V293" s="131"/>
      <c r="W293" s="131"/>
    </row>
    <row r="294" spans="1:23" ht="12.75">
      <c r="A294" s="54">
        <f aca="true" t="shared" si="38" ref="A294:A357">A293+1</f>
        <v>70</v>
      </c>
      <c r="B294" s="55">
        <v>10</v>
      </c>
      <c r="C294" s="55"/>
      <c r="D294" s="96"/>
      <c r="E294" s="95" t="s">
        <v>283</v>
      </c>
      <c r="F294" s="58">
        <f>+F295+F313+F320</f>
        <v>0</v>
      </c>
      <c r="G294" s="59">
        <f t="shared" si="37"/>
        <v>25315</v>
      </c>
      <c r="H294" s="203">
        <f>+H295+H313+H320</f>
        <v>6100</v>
      </c>
      <c r="I294" s="299">
        <f>+I295+I313+I320</f>
        <v>6405</v>
      </c>
      <c r="J294" s="203">
        <f>+J295+J313+J320</f>
        <v>6405</v>
      </c>
      <c r="K294" s="203">
        <f>+K295+K313+K320</f>
        <v>6405</v>
      </c>
      <c r="L294" s="285"/>
      <c r="M294" s="281"/>
      <c r="N294" s="285"/>
      <c r="O294" s="282"/>
      <c r="P294" s="284"/>
      <c r="Q294" s="283"/>
      <c r="R294" s="283"/>
      <c r="S294" s="284"/>
      <c r="T294" s="107"/>
      <c r="U294" s="131"/>
      <c r="V294" s="131"/>
      <c r="W294" s="131"/>
    </row>
    <row r="295" spans="1:23" ht="12.75">
      <c r="A295" s="54">
        <f t="shared" si="38"/>
        <v>71</v>
      </c>
      <c r="B295" s="55"/>
      <c r="C295" s="132" t="s">
        <v>44</v>
      </c>
      <c r="D295" s="56"/>
      <c r="E295" s="95" t="s">
        <v>139</v>
      </c>
      <c r="F295" s="58">
        <f>+F296+F297+F298+F299+F300+F301+F302+F303+F304+F305+F306+F307+F308+F309+F310+F311+F312</f>
        <v>0</v>
      </c>
      <c r="G295" s="59">
        <f t="shared" si="37"/>
        <v>18753.850000000002</v>
      </c>
      <c r="H295" s="203">
        <f>+H296+H297+H298+H299+H300+H301+H302+H303+H304+H305+H306+H307+H308+H309+H310+H311+H312</f>
        <v>4519</v>
      </c>
      <c r="I295" s="299">
        <f>+I296+I297+I298+I299+I300+I301+I302+I303+I304+I305+I306+I307+I308+I309+I310+I311+I312</f>
        <v>4744.95</v>
      </c>
      <c r="J295" s="203">
        <f>+J296+J297+J298+J299+J300+J301+J302+J303+J304+J305+J306+J307+J308+J309+J310+J311+J312</f>
        <v>4744.95</v>
      </c>
      <c r="K295" s="203">
        <f>+K296+K297+K298+K299+K300+K301+K302+K303+K304+K305+K306+K307+K308+K309+K310+K311+K312</f>
        <v>4744.95</v>
      </c>
      <c r="L295" s="285"/>
      <c r="M295" s="281"/>
      <c r="N295" s="285"/>
      <c r="O295" s="282"/>
      <c r="P295" s="284"/>
      <c r="Q295" s="283"/>
      <c r="R295" s="283"/>
      <c r="S295" s="284"/>
      <c r="T295" s="140"/>
      <c r="U295" s="131"/>
      <c r="V295" s="131"/>
      <c r="W295" s="131"/>
    </row>
    <row r="296" spans="1:23" ht="12.75">
      <c r="A296" s="54">
        <f t="shared" si="38"/>
        <v>72</v>
      </c>
      <c r="B296" s="55"/>
      <c r="C296" s="55"/>
      <c r="D296" s="137" t="s">
        <v>44</v>
      </c>
      <c r="E296" s="74" t="s">
        <v>141</v>
      </c>
      <c r="F296" s="245"/>
      <c r="G296" s="89">
        <f t="shared" si="37"/>
        <v>13819.5</v>
      </c>
      <c r="H296" s="246">
        <f>1110*3</f>
        <v>3330</v>
      </c>
      <c r="I296" s="329">
        <v>3496.5</v>
      </c>
      <c r="J296" s="329">
        <v>3496.5</v>
      </c>
      <c r="K296" s="246">
        <v>3496.5</v>
      </c>
      <c r="L296" s="285"/>
      <c r="M296" s="77"/>
      <c r="N296" s="285"/>
      <c r="O296" s="282"/>
      <c r="P296" s="284"/>
      <c r="Q296" s="283"/>
      <c r="R296" s="283"/>
      <c r="S296" s="284"/>
      <c r="T296" s="288"/>
      <c r="U296" s="131"/>
      <c r="V296" s="131"/>
      <c r="W296" s="131"/>
    </row>
    <row r="297" spans="1:23" ht="12.75">
      <c r="A297" s="54">
        <f t="shared" si="38"/>
        <v>73</v>
      </c>
      <c r="B297" s="55"/>
      <c r="C297" s="55"/>
      <c r="D297" s="137" t="s">
        <v>77</v>
      </c>
      <c r="E297" s="74" t="s">
        <v>143</v>
      </c>
      <c r="F297" s="245"/>
      <c r="G297" s="89">
        <f t="shared" si="37"/>
        <v>0</v>
      </c>
      <c r="H297" s="246">
        <v>0</v>
      </c>
      <c r="I297" s="329">
        <v>0</v>
      </c>
      <c r="J297" s="329">
        <v>0</v>
      </c>
      <c r="K297" s="246">
        <v>0</v>
      </c>
      <c r="L297" s="285"/>
      <c r="M297" s="77"/>
      <c r="N297" s="285"/>
      <c r="O297" s="282"/>
      <c r="P297" s="284"/>
      <c r="Q297" s="283"/>
      <c r="R297" s="283"/>
      <c r="S297" s="284"/>
      <c r="T297" s="288"/>
      <c r="U297" s="131"/>
      <c r="V297" s="131"/>
      <c r="W297" s="131"/>
    </row>
    <row r="298" spans="1:23" ht="12.75">
      <c r="A298" s="54">
        <f t="shared" si="38"/>
        <v>74</v>
      </c>
      <c r="B298" s="55"/>
      <c r="C298" s="55"/>
      <c r="D298" s="137" t="s">
        <v>81</v>
      </c>
      <c r="E298" s="74" t="s">
        <v>145</v>
      </c>
      <c r="F298" s="245"/>
      <c r="G298" s="89">
        <f t="shared" si="37"/>
        <v>0</v>
      </c>
      <c r="H298" s="246">
        <v>0</v>
      </c>
      <c r="I298" s="329">
        <v>0</v>
      </c>
      <c r="J298" s="329">
        <v>0</v>
      </c>
      <c r="K298" s="246">
        <v>0</v>
      </c>
      <c r="L298" s="285"/>
      <c r="M298" s="77"/>
      <c r="N298" s="285"/>
      <c r="O298" s="282"/>
      <c r="P298" s="284"/>
      <c r="Q298" s="283"/>
      <c r="R298" s="283"/>
      <c r="S298" s="284"/>
      <c r="T298" s="288"/>
      <c r="U298" s="131"/>
      <c r="V298" s="131"/>
      <c r="W298" s="131"/>
    </row>
    <row r="299" spans="1:23" ht="12.75">
      <c r="A299" s="54">
        <f t="shared" si="38"/>
        <v>75</v>
      </c>
      <c r="B299" s="55"/>
      <c r="C299" s="55"/>
      <c r="D299" s="137" t="s">
        <v>105</v>
      </c>
      <c r="E299" s="74" t="s">
        <v>147</v>
      </c>
      <c r="F299" s="245"/>
      <c r="G299" s="89">
        <f t="shared" si="37"/>
        <v>0</v>
      </c>
      <c r="H299" s="246">
        <v>0</v>
      </c>
      <c r="I299" s="329">
        <v>0</v>
      </c>
      <c r="J299" s="329">
        <v>0</v>
      </c>
      <c r="K299" s="246">
        <v>0</v>
      </c>
      <c r="L299" s="285"/>
      <c r="M299" s="77"/>
      <c r="N299" s="285"/>
      <c r="O299" s="282"/>
      <c r="P299" s="284"/>
      <c r="Q299" s="283"/>
      <c r="R299" s="283"/>
      <c r="S299" s="284"/>
      <c r="T299" s="288"/>
      <c r="U299" s="131"/>
      <c r="V299" s="131"/>
      <c r="W299" s="131"/>
    </row>
    <row r="300" spans="1:23" ht="12.75">
      <c r="A300" s="54">
        <f t="shared" si="38"/>
        <v>76</v>
      </c>
      <c r="B300" s="55"/>
      <c r="C300" s="55"/>
      <c r="D300" s="137" t="s">
        <v>39</v>
      </c>
      <c r="E300" s="74" t="s">
        <v>149</v>
      </c>
      <c r="F300" s="245"/>
      <c r="G300" s="89">
        <f t="shared" si="37"/>
        <v>3610.5</v>
      </c>
      <c r="H300" s="246">
        <v>870</v>
      </c>
      <c r="I300" s="329">
        <v>913.5</v>
      </c>
      <c r="J300" s="329">
        <v>913.5</v>
      </c>
      <c r="K300" s="246">
        <v>913.5</v>
      </c>
      <c r="L300" s="285"/>
      <c r="M300" s="77"/>
      <c r="N300" s="285"/>
      <c r="O300" s="282"/>
      <c r="P300" s="284"/>
      <c r="Q300" s="283"/>
      <c r="R300" s="283"/>
      <c r="S300" s="284"/>
      <c r="T300" s="288"/>
      <c r="U300" s="131"/>
      <c r="V300" s="131"/>
      <c r="W300" s="131"/>
    </row>
    <row r="301" spans="1:23" ht="12.75">
      <c r="A301" s="54">
        <f t="shared" si="38"/>
        <v>77</v>
      </c>
      <c r="B301" s="55"/>
      <c r="C301" s="55"/>
      <c r="D301" s="137" t="s">
        <v>151</v>
      </c>
      <c r="E301" s="74" t="s">
        <v>152</v>
      </c>
      <c r="F301" s="245"/>
      <c r="G301" s="89">
        <f t="shared" si="37"/>
        <v>601.75</v>
      </c>
      <c r="H301" s="84">
        <v>145</v>
      </c>
      <c r="I301" s="329">
        <v>152.25</v>
      </c>
      <c r="J301" s="329">
        <v>152.25</v>
      </c>
      <c r="K301" s="84">
        <v>152.25</v>
      </c>
      <c r="L301" s="285"/>
      <c r="M301" s="77"/>
      <c r="N301" s="285"/>
      <c r="O301" s="282"/>
      <c r="P301" s="284"/>
      <c r="Q301" s="283"/>
      <c r="R301" s="283"/>
      <c r="S301" s="284"/>
      <c r="T301" s="288"/>
      <c r="U301" s="131"/>
      <c r="V301" s="131"/>
      <c r="W301" s="131"/>
    </row>
    <row r="302" spans="1:23" ht="12.75">
      <c r="A302" s="54">
        <f t="shared" si="38"/>
        <v>78</v>
      </c>
      <c r="B302" s="55"/>
      <c r="C302" s="55"/>
      <c r="D302" s="137" t="s">
        <v>154</v>
      </c>
      <c r="E302" s="74" t="s">
        <v>155</v>
      </c>
      <c r="F302" s="245"/>
      <c r="G302" s="89">
        <f t="shared" si="37"/>
        <v>0</v>
      </c>
      <c r="H302" s="84">
        <v>0</v>
      </c>
      <c r="I302" s="329">
        <v>0</v>
      </c>
      <c r="J302" s="329">
        <v>0</v>
      </c>
      <c r="K302" s="84">
        <v>0</v>
      </c>
      <c r="L302" s="285"/>
      <c r="M302" s="77"/>
      <c r="N302" s="285"/>
      <c r="O302" s="282"/>
      <c r="P302" s="284"/>
      <c r="Q302" s="283"/>
      <c r="R302" s="283"/>
      <c r="S302" s="284"/>
      <c r="T302" s="288"/>
      <c r="U302" s="131"/>
      <c r="V302" s="131"/>
      <c r="W302" s="131"/>
    </row>
    <row r="303" spans="1:23" ht="12.75">
      <c r="A303" s="54">
        <f t="shared" si="38"/>
        <v>79</v>
      </c>
      <c r="B303" s="55"/>
      <c r="C303" s="55"/>
      <c r="D303" s="137" t="s">
        <v>62</v>
      </c>
      <c r="E303" s="74" t="s">
        <v>156</v>
      </c>
      <c r="F303" s="245"/>
      <c r="G303" s="89">
        <f t="shared" si="37"/>
        <v>0</v>
      </c>
      <c r="H303" s="84">
        <v>0</v>
      </c>
      <c r="I303" s="329">
        <v>0</v>
      </c>
      <c r="J303" s="329">
        <v>0</v>
      </c>
      <c r="K303" s="84">
        <v>0</v>
      </c>
      <c r="L303" s="285"/>
      <c r="M303" s="77"/>
      <c r="N303" s="285"/>
      <c r="O303" s="282"/>
      <c r="P303" s="284"/>
      <c r="Q303" s="283"/>
      <c r="R303" s="283"/>
      <c r="S303" s="284"/>
      <c r="T303" s="288"/>
      <c r="U303" s="131"/>
      <c r="V303" s="131"/>
      <c r="W303" s="131"/>
    </row>
    <row r="304" spans="1:23" ht="12.75">
      <c r="A304" s="54">
        <f t="shared" si="38"/>
        <v>80</v>
      </c>
      <c r="B304" s="55"/>
      <c r="C304" s="55"/>
      <c r="D304" s="137" t="s">
        <v>157</v>
      </c>
      <c r="E304" s="74" t="s">
        <v>261</v>
      </c>
      <c r="F304" s="245"/>
      <c r="G304" s="89">
        <f t="shared" si="37"/>
        <v>0</v>
      </c>
      <c r="H304" s="84">
        <v>0</v>
      </c>
      <c r="I304" s="329">
        <v>0</v>
      </c>
      <c r="J304" s="329">
        <v>0</v>
      </c>
      <c r="K304" s="84">
        <v>0</v>
      </c>
      <c r="L304" s="285"/>
      <c r="M304" s="77"/>
      <c r="N304" s="285"/>
      <c r="O304" s="282"/>
      <c r="P304" s="284"/>
      <c r="Q304" s="283"/>
      <c r="R304" s="283"/>
      <c r="S304" s="284"/>
      <c r="T304" s="288"/>
      <c r="U304" s="131"/>
      <c r="V304" s="131"/>
      <c r="W304" s="131"/>
    </row>
    <row r="305" spans="1:23" ht="12.75">
      <c r="A305" s="54">
        <f t="shared" si="38"/>
        <v>81</v>
      </c>
      <c r="B305" s="55"/>
      <c r="C305" s="55"/>
      <c r="D305" s="56">
        <v>10</v>
      </c>
      <c r="E305" s="74" t="s">
        <v>159</v>
      </c>
      <c r="F305" s="245"/>
      <c r="G305" s="89">
        <f t="shared" si="37"/>
        <v>0</v>
      </c>
      <c r="H305" s="84">
        <v>0</v>
      </c>
      <c r="I305" s="329">
        <v>0</v>
      </c>
      <c r="J305" s="329">
        <v>0</v>
      </c>
      <c r="K305" s="84">
        <v>0</v>
      </c>
      <c r="L305" s="285"/>
      <c r="M305" s="77"/>
      <c r="N305" s="285"/>
      <c r="O305" s="282"/>
      <c r="P305" s="284"/>
      <c r="Q305" s="283"/>
      <c r="R305" s="283"/>
      <c r="S305" s="284"/>
      <c r="T305" s="140"/>
      <c r="U305" s="131"/>
      <c r="V305" s="131"/>
      <c r="W305" s="131"/>
    </row>
    <row r="306" spans="1:23" ht="12.75">
      <c r="A306" s="54">
        <f t="shared" si="38"/>
        <v>82</v>
      </c>
      <c r="B306" s="55"/>
      <c r="C306" s="55"/>
      <c r="D306" s="56">
        <v>11</v>
      </c>
      <c r="E306" s="74" t="s">
        <v>160</v>
      </c>
      <c r="F306" s="245"/>
      <c r="G306" s="89">
        <f t="shared" si="37"/>
        <v>722.0999999999999</v>
      </c>
      <c r="H306" s="84">
        <v>174</v>
      </c>
      <c r="I306" s="329">
        <v>182.7</v>
      </c>
      <c r="J306" s="329">
        <v>182.7</v>
      </c>
      <c r="K306" s="84">
        <v>182.7</v>
      </c>
      <c r="L306" s="285"/>
      <c r="M306" s="77"/>
      <c r="N306" s="285"/>
      <c r="O306" s="282"/>
      <c r="P306" s="284"/>
      <c r="Q306" s="283"/>
      <c r="R306" s="283"/>
      <c r="S306" s="284"/>
      <c r="T306" s="140"/>
      <c r="U306" s="131"/>
      <c r="V306" s="131"/>
      <c r="W306" s="131"/>
    </row>
    <row r="307" spans="1:23" ht="12.75">
      <c r="A307" s="54">
        <f t="shared" si="38"/>
        <v>83</v>
      </c>
      <c r="B307" s="55"/>
      <c r="C307" s="55"/>
      <c r="D307" s="56">
        <v>12</v>
      </c>
      <c r="E307" s="74" t="s">
        <v>161</v>
      </c>
      <c r="F307" s="245"/>
      <c r="G307" s="89">
        <f t="shared" si="37"/>
        <v>0</v>
      </c>
      <c r="H307" s="84">
        <v>0</v>
      </c>
      <c r="I307" s="329">
        <v>0</v>
      </c>
      <c r="J307" s="329">
        <v>0</v>
      </c>
      <c r="K307" s="84">
        <v>0</v>
      </c>
      <c r="L307" s="285"/>
      <c r="M307" s="77"/>
      <c r="N307" s="285"/>
      <c r="O307" s="282"/>
      <c r="P307" s="284"/>
      <c r="Q307" s="283"/>
      <c r="R307" s="283"/>
      <c r="S307" s="284"/>
      <c r="T307" s="140"/>
      <c r="U307" s="131"/>
      <c r="V307" s="131"/>
      <c r="W307" s="131"/>
    </row>
    <row r="308" spans="1:23" ht="12.75">
      <c r="A308" s="54">
        <f t="shared" si="38"/>
        <v>84</v>
      </c>
      <c r="B308" s="55"/>
      <c r="C308" s="55"/>
      <c r="D308" s="56">
        <v>13</v>
      </c>
      <c r="E308" s="74" t="s">
        <v>162</v>
      </c>
      <c r="F308" s="245"/>
      <c r="G308" s="89">
        <f t="shared" si="37"/>
        <v>0</v>
      </c>
      <c r="H308" s="84">
        <v>0</v>
      </c>
      <c r="I308" s="329">
        <v>0</v>
      </c>
      <c r="J308" s="329">
        <v>0</v>
      </c>
      <c r="K308" s="84">
        <v>0</v>
      </c>
      <c r="L308" s="285"/>
      <c r="M308" s="77"/>
      <c r="N308" s="285"/>
      <c r="O308" s="282"/>
      <c r="P308" s="284"/>
      <c r="Q308" s="283"/>
      <c r="R308" s="283"/>
      <c r="S308" s="284"/>
      <c r="T308" s="140"/>
      <c r="U308" s="131"/>
      <c r="V308" s="131"/>
      <c r="W308" s="131"/>
    </row>
    <row r="309" spans="1:23" ht="12.75">
      <c r="A309" s="54">
        <f t="shared" si="38"/>
        <v>85</v>
      </c>
      <c r="B309" s="55"/>
      <c r="C309" s="55"/>
      <c r="D309" s="56">
        <v>14</v>
      </c>
      <c r="E309" s="74" t="s">
        <v>163</v>
      </c>
      <c r="F309" s="245"/>
      <c r="G309" s="89">
        <f t="shared" si="37"/>
        <v>0</v>
      </c>
      <c r="H309" s="84">
        <v>0</v>
      </c>
      <c r="I309" s="329">
        <v>0</v>
      </c>
      <c r="J309" s="329">
        <v>0</v>
      </c>
      <c r="K309" s="84">
        <v>0</v>
      </c>
      <c r="L309" s="285"/>
      <c r="M309" s="77"/>
      <c r="N309" s="285"/>
      <c r="O309" s="282"/>
      <c r="P309" s="284"/>
      <c r="Q309" s="283"/>
      <c r="R309" s="283"/>
      <c r="S309" s="284"/>
      <c r="T309" s="140"/>
      <c r="U309" s="131"/>
      <c r="V309" s="131"/>
      <c r="W309" s="131"/>
    </row>
    <row r="310" spans="1:23" ht="12.75">
      <c r="A310" s="54">
        <f t="shared" si="38"/>
        <v>86</v>
      </c>
      <c r="B310" s="55"/>
      <c r="C310" s="55"/>
      <c r="D310" s="56">
        <v>15</v>
      </c>
      <c r="E310" s="74" t="s">
        <v>164</v>
      </c>
      <c r="F310" s="245"/>
      <c r="G310" s="89">
        <f t="shared" si="37"/>
        <v>0</v>
      </c>
      <c r="H310" s="84">
        <v>0</v>
      </c>
      <c r="I310" s="329">
        <v>0</v>
      </c>
      <c r="J310" s="329">
        <v>0</v>
      </c>
      <c r="K310" s="84">
        <v>0</v>
      </c>
      <c r="L310" s="285"/>
      <c r="M310" s="77"/>
      <c r="N310" s="285"/>
      <c r="O310" s="282"/>
      <c r="P310" s="284"/>
      <c r="Q310" s="283"/>
      <c r="R310" s="283"/>
      <c r="S310" s="284"/>
      <c r="T310" s="140"/>
      <c r="U310" s="131"/>
      <c r="V310" s="131"/>
      <c r="W310" s="131"/>
    </row>
    <row r="311" spans="1:23" ht="12.75">
      <c r="A311" s="54">
        <f t="shared" si="38"/>
        <v>87</v>
      </c>
      <c r="B311" s="55"/>
      <c r="C311" s="55"/>
      <c r="D311" s="56">
        <v>16</v>
      </c>
      <c r="E311" s="74" t="s">
        <v>165</v>
      </c>
      <c r="F311" s="245"/>
      <c r="G311" s="89">
        <f t="shared" si="37"/>
        <v>0</v>
      </c>
      <c r="H311" s="84">
        <v>0</v>
      </c>
      <c r="I311" s="329">
        <v>0</v>
      </c>
      <c r="J311" s="329">
        <v>0</v>
      </c>
      <c r="K311" s="84">
        <v>0</v>
      </c>
      <c r="L311" s="285"/>
      <c r="M311" s="77"/>
      <c r="N311" s="285"/>
      <c r="O311" s="282"/>
      <c r="P311" s="284"/>
      <c r="Q311" s="283"/>
      <c r="R311" s="283"/>
      <c r="S311" s="284"/>
      <c r="T311" s="140"/>
      <c r="U311" s="131"/>
      <c r="V311" s="131"/>
      <c r="W311" s="131"/>
    </row>
    <row r="312" spans="1:23" ht="12.75">
      <c r="A312" s="54">
        <f t="shared" si="38"/>
        <v>88</v>
      </c>
      <c r="B312" s="55"/>
      <c r="C312" s="55"/>
      <c r="D312" s="56">
        <v>30</v>
      </c>
      <c r="E312" s="74" t="s">
        <v>166</v>
      </c>
      <c r="F312" s="245"/>
      <c r="G312" s="89">
        <f t="shared" si="37"/>
        <v>0</v>
      </c>
      <c r="H312" s="84">
        <v>0</v>
      </c>
      <c r="I312" s="329">
        <v>0</v>
      </c>
      <c r="J312" s="329">
        <v>0</v>
      </c>
      <c r="K312" s="84">
        <v>0</v>
      </c>
      <c r="L312" s="285"/>
      <c r="M312" s="77"/>
      <c r="N312" s="285"/>
      <c r="O312" s="282"/>
      <c r="P312" s="284"/>
      <c r="Q312" s="283"/>
      <c r="R312" s="283"/>
      <c r="S312" s="284"/>
      <c r="T312" s="140"/>
      <c r="U312" s="131"/>
      <c r="V312" s="131"/>
      <c r="W312" s="131"/>
    </row>
    <row r="313" spans="1:23" ht="12.75">
      <c r="A313" s="54">
        <f t="shared" si="38"/>
        <v>89</v>
      </c>
      <c r="B313" s="55"/>
      <c r="C313" s="132" t="s">
        <v>77</v>
      </c>
      <c r="D313" s="56"/>
      <c r="E313" s="95" t="s">
        <v>167</v>
      </c>
      <c r="F313" s="58">
        <f>+F314+F315+F316+F317+F318+F319</f>
        <v>0</v>
      </c>
      <c r="G313" s="59">
        <f t="shared" si="37"/>
        <v>1286.5</v>
      </c>
      <c r="H313" s="203">
        <f>+H314+H315+H316+H317+H318+H319</f>
        <v>310</v>
      </c>
      <c r="I313" s="203">
        <f>+I314+I315+I316+I317+I318+I319</f>
        <v>325.5</v>
      </c>
      <c r="J313" s="203">
        <f>+J314+J315+J316+J317+J318+J319</f>
        <v>325.5</v>
      </c>
      <c r="K313" s="203">
        <f>+K314+K315+K316+K317+K318+K319</f>
        <v>325.5</v>
      </c>
      <c r="L313" s="285"/>
      <c r="M313" s="281"/>
      <c r="N313" s="285"/>
      <c r="O313" s="282"/>
      <c r="P313" s="284"/>
      <c r="Q313" s="283"/>
      <c r="R313" s="283"/>
      <c r="S313" s="284"/>
      <c r="T313" s="140"/>
      <c r="U313" s="131"/>
      <c r="V313" s="131"/>
      <c r="W313" s="131"/>
    </row>
    <row r="314" spans="1:23" ht="12.75">
      <c r="A314" s="54">
        <f t="shared" si="38"/>
        <v>90</v>
      </c>
      <c r="B314" s="55"/>
      <c r="C314" s="55"/>
      <c r="D314" s="137" t="s">
        <v>44</v>
      </c>
      <c r="E314" s="74" t="s">
        <v>262</v>
      </c>
      <c r="F314" s="245"/>
      <c r="G314" s="89">
        <f t="shared" si="37"/>
        <v>1286.5</v>
      </c>
      <c r="H314" s="246">
        <v>310</v>
      </c>
      <c r="I314" s="329">
        <v>325.5</v>
      </c>
      <c r="J314" s="246">
        <v>325.5</v>
      </c>
      <c r="K314" s="246">
        <v>325.5</v>
      </c>
      <c r="L314" s="285"/>
      <c r="M314" s="77"/>
      <c r="N314" s="285"/>
      <c r="O314" s="282"/>
      <c r="P314" s="284"/>
      <c r="Q314" s="283"/>
      <c r="R314" s="283"/>
      <c r="S314" s="284"/>
      <c r="T314" s="288"/>
      <c r="U314" s="131"/>
      <c r="V314" s="131"/>
      <c r="W314" s="131"/>
    </row>
    <row r="315" spans="1:23" ht="12.75">
      <c r="A315" s="54">
        <f t="shared" si="38"/>
        <v>91</v>
      </c>
      <c r="B315" s="55"/>
      <c r="C315" s="55"/>
      <c r="D315" s="137" t="s">
        <v>77</v>
      </c>
      <c r="E315" s="74" t="s">
        <v>263</v>
      </c>
      <c r="F315" s="88"/>
      <c r="G315" s="89">
        <f t="shared" si="37"/>
        <v>0</v>
      </c>
      <c r="H315" s="84">
        <v>0</v>
      </c>
      <c r="I315" s="329">
        <v>0</v>
      </c>
      <c r="J315" s="84">
        <v>0</v>
      </c>
      <c r="K315" s="84">
        <v>0</v>
      </c>
      <c r="L315" s="285"/>
      <c r="M315" s="77"/>
      <c r="N315" s="285"/>
      <c r="O315" s="282"/>
      <c r="P315" s="284"/>
      <c r="Q315" s="283"/>
      <c r="R315" s="283"/>
      <c r="S315" s="284"/>
      <c r="T315" s="288"/>
      <c r="U315" s="131"/>
      <c r="V315" s="131"/>
      <c r="W315" s="131"/>
    </row>
    <row r="316" spans="1:23" ht="12.75">
      <c r="A316" s="54">
        <f t="shared" si="38"/>
        <v>92</v>
      </c>
      <c r="B316" s="55"/>
      <c r="C316" s="55"/>
      <c r="D316" s="137" t="s">
        <v>81</v>
      </c>
      <c r="E316" s="74" t="s">
        <v>170</v>
      </c>
      <c r="F316" s="88"/>
      <c r="G316" s="89">
        <f t="shared" si="37"/>
        <v>0</v>
      </c>
      <c r="H316" s="84">
        <v>0</v>
      </c>
      <c r="I316" s="329">
        <v>0</v>
      </c>
      <c r="J316" s="84">
        <v>0</v>
      </c>
      <c r="K316" s="84">
        <v>0</v>
      </c>
      <c r="L316" s="285"/>
      <c r="M316" s="77"/>
      <c r="N316" s="285"/>
      <c r="O316" s="282"/>
      <c r="P316" s="284"/>
      <c r="Q316" s="283"/>
      <c r="R316" s="283"/>
      <c r="S316" s="284"/>
      <c r="T316" s="288"/>
      <c r="U316" s="131"/>
      <c r="V316" s="131"/>
      <c r="W316" s="131"/>
    </row>
    <row r="317" spans="1:23" ht="12.75">
      <c r="A317" s="54">
        <f t="shared" si="38"/>
        <v>93</v>
      </c>
      <c r="B317" s="55"/>
      <c r="C317" s="55"/>
      <c r="D317" s="137" t="s">
        <v>105</v>
      </c>
      <c r="E317" s="74" t="s">
        <v>264</v>
      </c>
      <c r="F317" s="88"/>
      <c r="G317" s="89">
        <f t="shared" si="37"/>
        <v>0</v>
      </c>
      <c r="H317" s="84">
        <v>0</v>
      </c>
      <c r="I317" s="329">
        <v>0</v>
      </c>
      <c r="J317" s="84">
        <v>0</v>
      </c>
      <c r="K317" s="84">
        <v>0</v>
      </c>
      <c r="L317" s="285"/>
      <c r="M317" s="77"/>
      <c r="N317" s="285"/>
      <c r="O317" s="282"/>
      <c r="P317" s="284"/>
      <c r="Q317" s="283"/>
      <c r="R317" s="283"/>
      <c r="S317" s="284"/>
      <c r="T317" s="288"/>
      <c r="U317" s="131"/>
      <c r="V317" s="131"/>
      <c r="W317" s="131"/>
    </row>
    <row r="318" spans="1:23" ht="12.75">
      <c r="A318" s="54">
        <f t="shared" si="38"/>
        <v>94</v>
      </c>
      <c r="B318" s="55"/>
      <c r="C318" s="55"/>
      <c r="D318" s="137" t="s">
        <v>39</v>
      </c>
      <c r="E318" s="74" t="s">
        <v>265</v>
      </c>
      <c r="F318" s="88"/>
      <c r="G318" s="89">
        <f t="shared" si="37"/>
        <v>0</v>
      </c>
      <c r="H318" s="84">
        <v>0</v>
      </c>
      <c r="I318" s="329">
        <v>0</v>
      </c>
      <c r="J318" s="84">
        <v>0</v>
      </c>
      <c r="K318" s="84">
        <v>0</v>
      </c>
      <c r="L318" s="285"/>
      <c r="M318" s="77"/>
      <c r="N318" s="285"/>
      <c r="O318" s="282"/>
      <c r="P318" s="284"/>
      <c r="Q318" s="283"/>
      <c r="R318" s="283"/>
      <c r="S318" s="284"/>
      <c r="T318" s="288"/>
      <c r="U318" s="131"/>
      <c r="V318" s="131"/>
      <c r="W318" s="131"/>
    </row>
    <row r="319" spans="1:23" ht="12.75">
      <c r="A319" s="54">
        <f t="shared" si="38"/>
        <v>95</v>
      </c>
      <c r="B319" s="55"/>
      <c r="C319" s="55"/>
      <c r="D319" s="56">
        <v>30</v>
      </c>
      <c r="E319" s="74" t="s">
        <v>173</v>
      </c>
      <c r="F319" s="88"/>
      <c r="G319" s="89">
        <f t="shared" si="37"/>
        <v>0</v>
      </c>
      <c r="H319" s="84">
        <v>0</v>
      </c>
      <c r="I319" s="329">
        <v>0</v>
      </c>
      <c r="J319" s="84">
        <v>0</v>
      </c>
      <c r="K319" s="84">
        <v>0</v>
      </c>
      <c r="L319" s="285"/>
      <c r="M319" s="77"/>
      <c r="N319" s="285"/>
      <c r="O319" s="282"/>
      <c r="P319" s="284"/>
      <c r="Q319" s="283"/>
      <c r="R319" s="283"/>
      <c r="S319" s="284"/>
      <c r="T319" s="140"/>
      <c r="U319" s="131"/>
      <c r="V319" s="131"/>
      <c r="W319" s="131"/>
    </row>
    <row r="320" spans="1:23" ht="12.75">
      <c r="A320" s="54">
        <f t="shared" si="38"/>
        <v>96</v>
      </c>
      <c r="B320" s="55"/>
      <c r="C320" s="132" t="s">
        <v>81</v>
      </c>
      <c r="D320" s="56"/>
      <c r="E320" s="95" t="s">
        <v>174</v>
      </c>
      <c r="F320" s="58">
        <f>+F321+F322+F323+F324+F325+F326+F327</f>
        <v>0</v>
      </c>
      <c r="G320" s="59">
        <f t="shared" si="37"/>
        <v>5274.650000000001</v>
      </c>
      <c r="H320" s="203">
        <f>+H321+H322+H323+H324+H325+H326+H327</f>
        <v>1271</v>
      </c>
      <c r="I320" s="203">
        <f>+I321+I322+I323+I324+I325+I326+I327</f>
        <v>1334.5500000000002</v>
      </c>
      <c r="J320" s="203">
        <f>+J321+J322+J323+J324+J325+J326+J327</f>
        <v>1334.5500000000002</v>
      </c>
      <c r="K320" s="203">
        <f>+K321+K322+K323+K324+K325+K326+K327</f>
        <v>1334.5500000000002</v>
      </c>
      <c r="L320" s="285"/>
      <c r="M320" s="281"/>
      <c r="N320" s="285"/>
      <c r="O320" s="282"/>
      <c r="P320" s="284"/>
      <c r="Q320" s="283"/>
      <c r="R320" s="283"/>
      <c r="S320" s="284"/>
      <c r="T320" s="140"/>
      <c r="U320" s="131"/>
      <c r="V320" s="131"/>
      <c r="W320" s="131"/>
    </row>
    <row r="321" spans="1:23" ht="12.75">
      <c r="A321" s="54">
        <f t="shared" si="38"/>
        <v>97</v>
      </c>
      <c r="B321" s="55"/>
      <c r="C321" s="55"/>
      <c r="D321" s="137" t="s">
        <v>44</v>
      </c>
      <c r="E321" s="74" t="s">
        <v>175</v>
      </c>
      <c r="F321" s="245"/>
      <c r="G321" s="89">
        <f t="shared" si="37"/>
        <v>3963.25</v>
      </c>
      <c r="H321" s="246">
        <v>955</v>
      </c>
      <c r="I321" s="329">
        <v>1002.75</v>
      </c>
      <c r="J321" s="246">
        <v>1002.75</v>
      </c>
      <c r="K321" s="246">
        <v>1002.75</v>
      </c>
      <c r="L321" s="285"/>
      <c r="M321" s="77"/>
      <c r="N321" s="285"/>
      <c r="O321" s="282"/>
      <c r="P321" s="284"/>
      <c r="Q321" s="283"/>
      <c r="R321" s="283"/>
      <c r="S321" s="284"/>
      <c r="T321" s="288"/>
      <c r="U321" s="131"/>
      <c r="V321" s="131"/>
      <c r="W321" s="131"/>
    </row>
    <row r="322" spans="1:23" ht="12.75">
      <c r="A322" s="54">
        <f t="shared" si="38"/>
        <v>98</v>
      </c>
      <c r="B322" s="55"/>
      <c r="C322" s="55"/>
      <c r="D322" s="137" t="s">
        <v>77</v>
      </c>
      <c r="E322" s="74" t="s">
        <v>176</v>
      </c>
      <c r="F322" s="245"/>
      <c r="G322" s="89">
        <f t="shared" si="37"/>
        <v>95.44999999999999</v>
      </c>
      <c r="H322" s="246">
        <v>23</v>
      </c>
      <c r="I322" s="329">
        <v>24.15</v>
      </c>
      <c r="J322" s="246">
        <v>24.15</v>
      </c>
      <c r="K322" s="246">
        <v>24.15</v>
      </c>
      <c r="L322" s="285"/>
      <c r="M322" s="77"/>
      <c r="N322" s="285"/>
      <c r="O322" s="282"/>
      <c r="P322" s="284"/>
      <c r="Q322" s="283"/>
      <c r="R322" s="283"/>
      <c r="S322" s="284"/>
      <c r="T322" s="288"/>
      <c r="U322" s="131"/>
      <c r="V322" s="131"/>
      <c r="W322" s="131"/>
    </row>
    <row r="323" spans="1:23" ht="12.75">
      <c r="A323" s="54">
        <f t="shared" si="38"/>
        <v>99</v>
      </c>
      <c r="B323" s="55"/>
      <c r="C323" s="55"/>
      <c r="D323" s="137" t="s">
        <v>81</v>
      </c>
      <c r="E323" s="74" t="s">
        <v>177</v>
      </c>
      <c r="F323" s="245"/>
      <c r="G323" s="89">
        <f t="shared" si="37"/>
        <v>975.25</v>
      </c>
      <c r="H323" s="246">
        <v>235</v>
      </c>
      <c r="I323" s="329">
        <v>246.75</v>
      </c>
      <c r="J323" s="246">
        <v>246.75</v>
      </c>
      <c r="K323" s="246">
        <v>246.75</v>
      </c>
      <c r="L323" s="285"/>
      <c r="M323" s="77"/>
      <c r="N323" s="285"/>
      <c r="O323" s="282"/>
      <c r="P323" s="284"/>
      <c r="Q323" s="283"/>
      <c r="R323" s="283"/>
      <c r="S323" s="284"/>
      <c r="T323" s="288"/>
      <c r="U323" s="131"/>
      <c r="V323" s="131"/>
      <c r="W323" s="131"/>
    </row>
    <row r="324" spans="1:23" ht="12.75">
      <c r="A324" s="54">
        <f t="shared" si="38"/>
        <v>100</v>
      </c>
      <c r="B324" s="55"/>
      <c r="C324" s="55"/>
      <c r="D324" s="137" t="s">
        <v>105</v>
      </c>
      <c r="E324" s="74" t="s">
        <v>266</v>
      </c>
      <c r="F324" s="245"/>
      <c r="G324" s="89">
        <f t="shared" si="37"/>
        <v>53.949999999999996</v>
      </c>
      <c r="H324" s="246">
        <v>13</v>
      </c>
      <c r="I324" s="329">
        <v>13.65</v>
      </c>
      <c r="J324" s="246">
        <v>13.65</v>
      </c>
      <c r="K324" s="246">
        <v>13.65</v>
      </c>
      <c r="L324" s="285"/>
      <c r="M324" s="77"/>
      <c r="N324" s="285"/>
      <c r="O324" s="282"/>
      <c r="P324" s="284"/>
      <c r="Q324" s="283"/>
      <c r="R324" s="283"/>
      <c r="S324" s="284"/>
      <c r="T324" s="288"/>
      <c r="U324" s="131"/>
      <c r="V324" s="131"/>
      <c r="W324" s="131"/>
    </row>
    <row r="325" spans="1:23" ht="12.75">
      <c r="A325" s="54">
        <f t="shared" si="38"/>
        <v>101</v>
      </c>
      <c r="B325" s="55"/>
      <c r="C325" s="55"/>
      <c r="D325" s="137" t="s">
        <v>39</v>
      </c>
      <c r="E325" s="74" t="s">
        <v>179</v>
      </c>
      <c r="F325" s="245"/>
      <c r="G325" s="89">
        <f t="shared" si="37"/>
        <v>0</v>
      </c>
      <c r="H325" s="246">
        <v>0</v>
      </c>
      <c r="I325" s="329">
        <v>0</v>
      </c>
      <c r="J325" s="246">
        <v>0</v>
      </c>
      <c r="K325" s="246">
        <v>0</v>
      </c>
      <c r="L325" s="285"/>
      <c r="M325" s="77"/>
      <c r="N325" s="285"/>
      <c r="O325" s="282"/>
      <c r="P325" s="284"/>
      <c r="Q325" s="283"/>
      <c r="R325" s="283"/>
      <c r="S325" s="284"/>
      <c r="T325" s="288"/>
      <c r="U325" s="131"/>
      <c r="V325" s="131"/>
      <c r="W325" s="131"/>
    </row>
    <row r="326" spans="1:23" ht="12.75">
      <c r="A326" s="54">
        <f t="shared" si="38"/>
        <v>102</v>
      </c>
      <c r="B326" s="55"/>
      <c r="C326" s="55"/>
      <c r="D326" s="137" t="s">
        <v>151</v>
      </c>
      <c r="E326" s="74" t="s">
        <v>180</v>
      </c>
      <c r="F326" s="245"/>
      <c r="G326" s="89">
        <f t="shared" si="37"/>
        <v>186.75</v>
      </c>
      <c r="H326" s="246">
        <v>45</v>
      </c>
      <c r="I326" s="329">
        <v>47.25</v>
      </c>
      <c r="J326" s="246">
        <v>47.25</v>
      </c>
      <c r="K326" s="246">
        <v>47.25</v>
      </c>
      <c r="L326" s="285"/>
      <c r="M326" s="77"/>
      <c r="N326" s="285"/>
      <c r="O326" s="282"/>
      <c r="P326" s="284"/>
      <c r="Q326" s="283"/>
      <c r="R326" s="283"/>
      <c r="S326" s="284"/>
      <c r="T326" s="288"/>
      <c r="U326" s="131"/>
      <c r="V326" s="131"/>
      <c r="W326" s="131"/>
    </row>
    <row r="327" spans="1:23" ht="12.75">
      <c r="A327" s="54">
        <f t="shared" si="38"/>
        <v>103</v>
      </c>
      <c r="B327" s="55"/>
      <c r="C327" s="55"/>
      <c r="D327" s="137" t="s">
        <v>154</v>
      </c>
      <c r="E327" s="74" t="s">
        <v>181</v>
      </c>
      <c r="F327" s="245"/>
      <c r="G327" s="89">
        <f t="shared" si="37"/>
        <v>0</v>
      </c>
      <c r="H327" s="246">
        <v>0</v>
      </c>
      <c r="I327" s="329">
        <v>0</v>
      </c>
      <c r="J327" s="246">
        <v>0</v>
      </c>
      <c r="K327" s="246">
        <v>0</v>
      </c>
      <c r="L327" s="285"/>
      <c r="M327" s="77"/>
      <c r="N327" s="285"/>
      <c r="O327" s="282"/>
      <c r="P327" s="284"/>
      <c r="Q327" s="283"/>
      <c r="R327" s="283"/>
      <c r="S327" s="284"/>
      <c r="T327" s="288"/>
      <c r="U327" s="131"/>
      <c r="V327" s="131"/>
      <c r="W327" s="131"/>
    </row>
    <row r="328" spans="1:23" ht="12.75">
      <c r="A328" s="54">
        <f t="shared" si="38"/>
        <v>104</v>
      </c>
      <c r="B328" s="55">
        <v>20</v>
      </c>
      <c r="C328" s="55"/>
      <c r="D328" s="96"/>
      <c r="E328" s="95" t="s">
        <v>284</v>
      </c>
      <c r="F328" s="58">
        <f>+F329+F340+F341+F344+F349+F353+F356+F357+F358+F359+F360+F361+F362+F364</f>
        <v>0</v>
      </c>
      <c r="G328" s="59">
        <f t="shared" si="37"/>
        <v>3921</v>
      </c>
      <c r="H328" s="203">
        <f>+H329+H340+H341+H344+H349+H353+H356+H357+H358+H359+H360+H361+H362+H364</f>
        <v>856</v>
      </c>
      <c r="I328" s="299">
        <f>+I329+I340+I341+I344+I349+I353+I356+I357+I358+I359+I360+I361+I362+I364</f>
        <v>1032</v>
      </c>
      <c r="J328" s="203">
        <f>+J329+J340+J341+J344+J349+J353+J356+J357+J358+J359+J360+J361+J362+J364</f>
        <v>1060</v>
      </c>
      <c r="K328" s="203">
        <f>+K329+K340+K341+K344+K349+K353+K356+K357+K358+K359+K360+K361+K362+K364</f>
        <v>973</v>
      </c>
      <c r="L328" s="285"/>
      <c r="M328" s="281"/>
      <c r="N328" s="285"/>
      <c r="O328" s="282"/>
      <c r="P328" s="284"/>
      <c r="Q328" s="283"/>
      <c r="R328" s="283"/>
      <c r="S328" s="284"/>
      <c r="T328" s="107"/>
      <c r="U328" s="131"/>
      <c r="V328" s="131"/>
      <c r="W328" s="131"/>
    </row>
    <row r="329" spans="1:23" ht="12.75">
      <c r="A329" s="54">
        <f t="shared" si="38"/>
        <v>105</v>
      </c>
      <c r="B329" s="55"/>
      <c r="C329" s="132" t="s">
        <v>44</v>
      </c>
      <c r="D329" s="56"/>
      <c r="E329" s="95" t="s">
        <v>127</v>
      </c>
      <c r="F329" s="58">
        <f>+F330+F331+F332+F333+F334+F335+F336+F337+F338+F339</f>
        <v>0</v>
      </c>
      <c r="G329" s="59">
        <f t="shared" si="37"/>
        <v>1253</v>
      </c>
      <c r="H329" s="203">
        <f>+H330+H331+H332+H333+H334+H335+H336+H337+H338+H339</f>
        <v>309</v>
      </c>
      <c r="I329" s="299">
        <f>+I330+I331+I332+I333+I334+I335+I336+I337+I338+I339</f>
        <v>350</v>
      </c>
      <c r="J329" s="203">
        <f>+J330+J331+J332+J333+J334+J335+J336+J337+J338+J339</f>
        <v>297</v>
      </c>
      <c r="K329" s="203">
        <f>+K330+K331+K332+K333+K334+K335+K336+K337+K338+K339</f>
        <v>297</v>
      </c>
      <c r="L329" s="285"/>
      <c r="M329" s="281"/>
      <c r="N329" s="285"/>
      <c r="O329" s="282"/>
      <c r="P329" s="284"/>
      <c r="Q329" s="283"/>
      <c r="R329" s="283"/>
      <c r="S329" s="284"/>
      <c r="T329" s="140"/>
      <c r="U329" s="131"/>
      <c r="V329" s="131"/>
      <c r="W329" s="131"/>
    </row>
    <row r="330" spans="1:23" ht="12.75">
      <c r="A330" s="54">
        <f t="shared" si="38"/>
        <v>106</v>
      </c>
      <c r="B330" s="55"/>
      <c r="C330" s="55"/>
      <c r="D330" s="137" t="s">
        <v>44</v>
      </c>
      <c r="E330" s="74" t="s">
        <v>183</v>
      </c>
      <c r="F330" s="245"/>
      <c r="G330" s="89">
        <f t="shared" si="37"/>
        <v>60</v>
      </c>
      <c r="H330" s="246">
        <v>15</v>
      </c>
      <c r="I330" s="300">
        <v>15</v>
      </c>
      <c r="J330" s="300">
        <v>15</v>
      </c>
      <c r="K330" s="300">
        <v>15</v>
      </c>
      <c r="L330" s="285"/>
      <c r="M330" s="77"/>
      <c r="N330" s="285"/>
      <c r="O330" s="282"/>
      <c r="P330" s="284"/>
      <c r="Q330" s="283"/>
      <c r="R330" s="283"/>
      <c r="S330" s="284"/>
      <c r="T330" s="288"/>
      <c r="U330" s="131"/>
      <c r="V330" s="131"/>
      <c r="W330" s="131"/>
    </row>
    <row r="331" spans="1:23" ht="12.75">
      <c r="A331" s="54">
        <f t="shared" si="38"/>
        <v>107</v>
      </c>
      <c r="B331" s="55"/>
      <c r="C331" s="55"/>
      <c r="D331" s="137" t="s">
        <v>77</v>
      </c>
      <c r="E331" s="74" t="s">
        <v>184</v>
      </c>
      <c r="F331" s="245"/>
      <c r="G331" s="89">
        <f t="shared" si="37"/>
        <v>51</v>
      </c>
      <c r="H331" s="246">
        <v>6</v>
      </c>
      <c r="I331" s="300">
        <v>15</v>
      </c>
      <c r="J331" s="300">
        <v>15</v>
      </c>
      <c r="K331" s="300">
        <v>15</v>
      </c>
      <c r="L331" s="285"/>
      <c r="M331" s="77"/>
      <c r="N331" s="285"/>
      <c r="O331" s="282"/>
      <c r="P331" s="284"/>
      <c r="Q331" s="283"/>
      <c r="R331" s="283"/>
      <c r="S331" s="284"/>
      <c r="T331" s="288"/>
      <c r="U331" s="131"/>
      <c r="V331" s="131"/>
      <c r="W331" s="131"/>
    </row>
    <row r="332" spans="1:23" ht="12.75">
      <c r="A332" s="54">
        <f t="shared" si="38"/>
        <v>108</v>
      </c>
      <c r="B332" s="55"/>
      <c r="C332" s="55"/>
      <c r="D332" s="137" t="s">
        <v>81</v>
      </c>
      <c r="E332" s="74" t="s">
        <v>185</v>
      </c>
      <c r="F332" s="245"/>
      <c r="G332" s="89">
        <f t="shared" si="37"/>
        <v>12</v>
      </c>
      <c r="H332" s="246">
        <v>0</v>
      </c>
      <c r="I332" s="300">
        <v>4</v>
      </c>
      <c r="J332" s="300">
        <v>4</v>
      </c>
      <c r="K332" s="300">
        <v>4</v>
      </c>
      <c r="L332" s="285"/>
      <c r="M332" s="77"/>
      <c r="N332" s="285"/>
      <c r="O332" s="282"/>
      <c r="P332" s="284"/>
      <c r="Q332" s="283"/>
      <c r="R332" s="283"/>
      <c r="S332" s="284"/>
      <c r="T332" s="288"/>
      <c r="U332" s="131"/>
      <c r="V332" s="131"/>
      <c r="W332" s="131"/>
    </row>
    <row r="333" spans="1:23" ht="12.75">
      <c r="A333" s="54">
        <f t="shared" si="38"/>
        <v>109</v>
      </c>
      <c r="B333" s="55"/>
      <c r="C333" s="55"/>
      <c r="D333" s="137" t="s">
        <v>105</v>
      </c>
      <c r="E333" s="74" t="s">
        <v>186</v>
      </c>
      <c r="F333" s="245"/>
      <c r="G333" s="89">
        <f t="shared" si="37"/>
        <v>0</v>
      </c>
      <c r="H333" s="246">
        <v>0</v>
      </c>
      <c r="I333" s="300">
        <v>0</v>
      </c>
      <c r="J333" s="300">
        <v>0</v>
      </c>
      <c r="K333" s="300">
        <v>0</v>
      </c>
      <c r="L333" s="285"/>
      <c r="M333" s="77"/>
      <c r="N333" s="285"/>
      <c r="O333" s="282"/>
      <c r="P333" s="284"/>
      <c r="Q333" s="283"/>
      <c r="R333" s="283"/>
      <c r="S333" s="284"/>
      <c r="T333" s="288"/>
      <c r="U333" s="131"/>
      <c r="V333" s="131"/>
      <c r="W333" s="131"/>
    </row>
    <row r="334" spans="1:23" ht="12.75">
      <c r="A334" s="54">
        <f t="shared" si="38"/>
        <v>110</v>
      </c>
      <c r="B334" s="55"/>
      <c r="C334" s="55"/>
      <c r="D334" s="137" t="s">
        <v>39</v>
      </c>
      <c r="E334" s="74" t="s">
        <v>187</v>
      </c>
      <c r="F334" s="245"/>
      <c r="G334" s="89">
        <f t="shared" si="37"/>
        <v>0</v>
      </c>
      <c r="H334" s="246">
        <v>0</v>
      </c>
      <c r="I334" s="300">
        <v>0</v>
      </c>
      <c r="J334" s="300">
        <v>0</v>
      </c>
      <c r="K334" s="300">
        <v>0</v>
      </c>
      <c r="L334" s="285"/>
      <c r="M334" s="77"/>
      <c r="N334" s="285"/>
      <c r="O334" s="282"/>
      <c r="P334" s="284"/>
      <c r="Q334" s="283"/>
      <c r="R334" s="283"/>
      <c r="S334" s="284"/>
      <c r="T334" s="288"/>
      <c r="U334" s="131"/>
      <c r="V334" s="131"/>
      <c r="W334" s="131"/>
    </row>
    <row r="335" spans="1:23" ht="12.75">
      <c r="A335" s="54">
        <f t="shared" si="38"/>
        <v>111</v>
      </c>
      <c r="B335" s="55"/>
      <c r="C335" s="55"/>
      <c r="D335" s="137" t="s">
        <v>151</v>
      </c>
      <c r="E335" s="74" t="s">
        <v>188</v>
      </c>
      <c r="F335" s="245"/>
      <c r="G335" s="89">
        <f t="shared" si="37"/>
        <v>265</v>
      </c>
      <c r="H335" s="246">
        <f>50+105</f>
        <v>155</v>
      </c>
      <c r="I335" s="300">
        <f>53+19</f>
        <v>72</v>
      </c>
      <c r="J335" s="246">
        <v>19</v>
      </c>
      <c r="K335" s="246">
        <v>19</v>
      </c>
      <c r="L335" s="285"/>
      <c r="M335" s="77"/>
      <c r="N335" s="285"/>
      <c r="O335" s="282"/>
      <c r="P335" s="284"/>
      <c r="Q335" s="283"/>
      <c r="R335" s="283"/>
      <c r="S335" s="284"/>
      <c r="T335" s="288"/>
      <c r="U335" s="131"/>
      <c r="V335" s="131"/>
      <c r="W335" s="131"/>
    </row>
    <row r="336" spans="1:23" ht="12.75">
      <c r="A336" s="54">
        <f t="shared" si="38"/>
        <v>112</v>
      </c>
      <c r="B336" s="55"/>
      <c r="C336" s="55"/>
      <c r="D336" s="137" t="s">
        <v>154</v>
      </c>
      <c r="E336" s="74" t="s">
        <v>189</v>
      </c>
      <c r="F336" s="245"/>
      <c r="G336" s="89">
        <f t="shared" si="37"/>
        <v>0</v>
      </c>
      <c r="H336" s="246">
        <v>0</v>
      </c>
      <c r="I336" s="300">
        <v>0</v>
      </c>
      <c r="J336" s="300">
        <v>0</v>
      </c>
      <c r="K336" s="300">
        <v>0</v>
      </c>
      <c r="L336" s="285"/>
      <c r="M336" s="77"/>
      <c r="N336" s="285"/>
      <c r="O336" s="282"/>
      <c r="P336" s="284"/>
      <c r="Q336" s="283"/>
      <c r="R336" s="283"/>
      <c r="S336" s="284"/>
      <c r="T336" s="288"/>
      <c r="U336" s="131"/>
      <c r="V336" s="131"/>
      <c r="W336" s="131"/>
    </row>
    <row r="337" spans="1:23" ht="12.75">
      <c r="A337" s="54">
        <f t="shared" si="38"/>
        <v>113</v>
      </c>
      <c r="B337" s="55"/>
      <c r="C337" s="55"/>
      <c r="D337" s="137" t="s">
        <v>62</v>
      </c>
      <c r="E337" s="74" t="s">
        <v>190</v>
      </c>
      <c r="F337" s="245"/>
      <c r="G337" s="89">
        <f t="shared" si="37"/>
        <v>0</v>
      </c>
      <c r="H337" s="246">
        <v>0</v>
      </c>
      <c r="I337" s="300">
        <v>0</v>
      </c>
      <c r="J337" s="300">
        <v>0</v>
      </c>
      <c r="K337" s="300">
        <v>0</v>
      </c>
      <c r="L337" s="285"/>
      <c r="M337" s="77"/>
      <c r="N337" s="285"/>
      <c r="O337" s="282"/>
      <c r="P337" s="284"/>
      <c r="Q337" s="283"/>
      <c r="R337" s="283"/>
      <c r="S337" s="284"/>
      <c r="T337" s="288"/>
      <c r="U337" s="131"/>
      <c r="V337" s="131"/>
      <c r="W337" s="131"/>
    </row>
    <row r="338" spans="1:23" ht="12.75">
      <c r="A338" s="54">
        <f t="shared" si="38"/>
        <v>114</v>
      </c>
      <c r="B338" s="55"/>
      <c r="C338" s="55"/>
      <c r="D338" s="137" t="s">
        <v>157</v>
      </c>
      <c r="E338" s="74" t="s">
        <v>191</v>
      </c>
      <c r="F338" s="245"/>
      <c r="G338" s="89">
        <f t="shared" si="37"/>
        <v>21</v>
      </c>
      <c r="H338" s="246">
        <v>0</v>
      </c>
      <c r="I338" s="300">
        <v>7</v>
      </c>
      <c r="J338" s="300">
        <v>7</v>
      </c>
      <c r="K338" s="300">
        <v>7</v>
      </c>
      <c r="L338" s="285"/>
      <c r="M338" s="77"/>
      <c r="N338" s="285"/>
      <c r="O338" s="282"/>
      <c r="P338" s="284"/>
      <c r="Q338" s="283"/>
      <c r="R338" s="283"/>
      <c r="S338" s="284"/>
      <c r="T338" s="288"/>
      <c r="U338" s="131"/>
      <c r="V338" s="131"/>
      <c r="W338" s="131"/>
    </row>
    <row r="339" spans="1:23" ht="12.75">
      <c r="A339" s="54">
        <f t="shared" si="38"/>
        <v>115</v>
      </c>
      <c r="B339" s="55"/>
      <c r="C339" s="55"/>
      <c r="D339" s="56">
        <v>30</v>
      </c>
      <c r="E339" s="74" t="s">
        <v>268</v>
      </c>
      <c r="F339" s="245"/>
      <c r="G339" s="89">
        <f t="shared" si="37"/>
        <v>844</v>
      </c>
      <c r="H339" s="246">
        <v>133</v>
      </c>
      <c r="I339" s="300">
        <v>237</v>
      </c>
      <c r="J339" s="300">
        <v>237</v>
      </c>
      <c r="K339" s="300">
        <v>237</v>
      </c>
      <c r="L339" s="285"/>
      <c r="M339" s="77"/>
      <c r="N339" s="285"/>
      <c r="O339" s="282"/>
      <c r="P339" s="284"/>
      <c r="Q339" s="283"/>
      <c r="R339" s="283"/>
      <c r="S339" s="284"/>
      <c r="T339" s="140"/>
      <c r="U339" s="131"/>
      <c r="V339" s="131"/>
      <c r="W339" s="131"/>
    </row>
    <row r="340" spans="1:23" ht="12.75">
      <c r="A340" s="54">
        <f t="shared" si="38"/>
        <v>116</v>
      </c>
      <c r="B340" s="55"/>
      <c r="C340" s="132" t="s">
        <v>77</v>
      </c>
      <c r="D340" s="96"/>
      <c r="E340" s="68" t="s">
        <v>193</v>
      </c>
      <c r="F340" s="245"/>
      <c r="G340" s="89">
        <f t="shared" si="37"/>
        <v>6</v>
      </c>
      <c r="H340" s="84">
        <v>0</v>
      </c>
      <c r="I340" s="301">
        <v>2</v>
      </c>
      <c r="J340" s="301">
        <v>2</v>
      </c>
      <c r="K340" s="301">
        <v>2</v>
      </c>
      <c r="L340" s="285"/>
      <c r="M340" s="126"/>
      <c r="N340" s="285"/>
      <c r="O340" s="282"/>
      <c r="P340" s="284"/>
      <c r="Q340" s="283"/>
      <c r="R340" s="283"/>
      <c r="S340" s="284"/>
      <c r="T340" s="107"/>
      <c r="U340" s="131"/>
      <c r="V340" s="131"/>
      <c r="W340" s="131"/>
    </row>
    <row r="341" spans="1:23" ht="12.75">
      <c r="A341" s="54">
        <f t="shared" si="38"/>
        <v>117</v>
      </c>
      <c r="B341" s="55"/>
      <c r="C341" s="132" t="s">
        <v>81</v>
      </c>
      <c r="D341" s="96"/>
      <c r="E341" s="68" t="s">
        <v>194</v>
      </c>
      <c r="F341" s="58">
        <f>+F342+F343</f>
        <v>0</v>
      </c>
      <c r="G341" s="59">
        <f t="shared" si="37"/>
        <v>0</v>
      </c>
      <c r="H341" s="203">
        <f>+H342+H343</f>
        <v>0</v>
      </c>
      <c r="I341" s="299">
        <f>+I342+I343</f>
        <v>0</v>
      </c>
      <c r="J341" s="203">
        <f>+J342+J343</f>
        <v>0</v>
      </c>
      <c r="K341" s="203">
        <f>+K342+K343</f>
        <v>0</v>
      </c>
      <c r="L341" s="285"/>
      <c r="M341" s="126"/>
      <c r="N341" s="285"/>
      <c r="O341" s="282"/>
      <c r="P341" s="284"/>
      <c r="Q341" s="283"/>
      <c r="R341" s="283"/>
      <c r="S341" s="284"/>
      <c r="T341" s="107"/>
      <c r="U341" s="131"/>
      <c r="V341" s="131"/>
      <c r="W341" s="131"/>
    </row>
    <row r="342" spans="1:23" ht="12.75">
      <c r="A342" s="54">
        <f t="shared" si="38"/>
        <v>118</v>
      </c>
      <c r="B342" s="55"/>
      <c r="C342" s="55"/>
      <c r="D342" s="137" t="s">
        <v>44</v>
      </c>
      <c r="E342" s="74" t="s">
        <v>195</v>
      </c>
      <c r="F342" s="245"/>
      <c r="G342" s="89">
        <f t="shared" si="37"/>
        <v>0</v>
      </c>
      <c r="H342" s="84">
        <v>0</v>
      </c>
      <c r="I342" s="301">
        <v>0</v>
      </c>
      <c r="J342" s="301">
        <v>0</v>
      </c>
      <c r="K342" s="301">
        <v>0</v>
      </c>
      <c r="L342" s="285"/>
      <c r="M342" s="77"/>
      <c r="N342" s="285"/>
      <c r="O342" s="282"/>
      <c r="P342" s="284"/>
      <c r="Q342" s="283"/>
      <c r="R342" s="283"/>
      <c r="S342" s="284"/>
      <c r="T342" s="288"/>
      <c r="U342" s="131"/>
      <c r="V342" s="131"/>
      <c r="W342" s="131"/>
    </row>
    <row r="343" spans="1:23" ht="12.75">
      <c r="A343" s="54">
        <f t="shared" si="38"/>
        <v>119</v>
      </c>
      <c r="B343" s="55"/>
      <c r="C343" s="55"/>
      <c r="D343" s="137" t="s">
        <v>77</v>
      </c>
      <c r="E343" s="74" t="s">
        <v>196</v>
      </c>
      <c r="F343" s="88"/>
      <c r="G343" s="89">
        <f t="shared" si="37"/>
        <v>0</v>
      </c>
      <c r="H343" s="84">
        <v>0</v>
      </c>
      <c r="I343" s="301">
        <v>0</v>
      </c>
      <c r="J343" s="301">
        <v>0</v>
      </c>
      <c r="K343" s="301">
        <v>0</v>
      </c>
      <c r="L343" s="285"/>
      <c r="M343" s="77"/>
      <c r="N343" s="285"/>
      <c r="O343" s="282"/>
      <c r="P343" s="284"/>
      <c r="Q343" s="283"/>
      <c r="R343" s="283"/>
      <c r="S343" s="284"/>
      <c r="T343" s="288"/>
      <c r="U343" s="131"/>
      <c r="V343" s="131"/>
      <c r="W343" s="131"/>
    </row>
    <row r="344" spans="1:23" ht="12.75">
      <c r="A344" s="54">
        <f t="shared" si="38"/>
        <v>120</v>
      </c>
      <c r="B344" s="55"/>
      <c r="C344" s="132" t="s">
        <v>105</v>
      </c>
      <c r="D344" s="56"/>
      <c r="E344" s="68" t="s">
        <v>197</v>
      </c>
      <c r="F344" s="58">
        <f>+F345+F346+F347+F348</f>
        <v>0</v>
      </c>
      <c r="G344" s="59">
        <f t="shared" si="37"/>
        <v>2619</v>
      </c>
      <c r="H344" s="203">
        <f>+H345+H346+H347+H348</f>
        <v>529</v>
      </c>
      <c r="I344" s="299">
        <f>+I345+I346+I347+I348</f>
        <v>669</v>
      </c>
      <c r="J344" s="203">
        <f>+J345+J346+J347+J348</f>
        <v>750</v>
      </c>
      <c r="K344" s="203">
        <f>+K345+K346+K347+K348</f>
        <v>671</v>
      </c>
      <c r="L344" s="285"/>
      <c r="M344" s="126"/>
      <c r="N344" s="285"/>
      <c r="O344" s="282"/>
      <c r="P344" s="284"/>
      <c r="Q344" s="283"/>
      <c r="R344" s="283"/>
      <c r="S344" s="284"/>
      <c r="T344" s="140"/>
      <c r="U344" s="131"/>
      <c r="V344" s="131"/>
      <c r="W344" s="131"/>
    </row>
    <row r="345" spans="1:23" ht="12.75">
      <c r="A345" s="54">
        <f t="shared" si="38"/>
        <v>121</v>
      </c>
      <c r="B345" s="55"/>
      <c r="C345" s="55"/>
      <c r="D345" s="137" t="s">
        <v>44</v>
      </c>
      <c r="E345" s="74" t="s">
        <v>198</v>
      </c>
      <c r="F345" s="245"/>
      <c r="G345" s="89">
        <f t="shared" si="37"/>
        <v>1341</v>
      </c>
      <c r="H345" s="84">
        <f>149+152</f>
        <v>301</v>
      </c>
      <c r="I345" s="301">
        <f>146+170</f>
        <v>316</v>
      </c>
      <c r="J345" s="84">
        <f>177+170</f>
        <v>347</v>
      </c>
      <c r="K345" s="84">
        <f>207+170</f>
        <v>377</v>
      </c>
      <c r="L345" s="285"/>
      <c r="M345" s="77"/>
      <c r="N345" s="285"/>
      <c r="O345" s="282"/>
      <c r="P345" s="284"/>
      <c r="Q345" s="283"/>
      <c r="R345" s="283"/>
      <c r="S345" s="284"/>
      <c r="T345" s="288"/>
      <c r="U345" s="131"/>
      <c r="V345" s="131"/>
      <c r="W345" s="131"/>
    </row>
    <row r="346" spans="1:23" ht="12.75">
      <c r="A346" s="54">
        <f t="shared" si="38"/>
        <v>122</v>
      </c>
      <c r="B346" s="55"/>
      <c r="C346" s="55"/>
      <c r="D346" s="137" t="s">
        <v>77</v>
      </c>
      <c r="E346" s="74" t="s">
        <v>199</v>
      </c>
      <c r="F346" s="245"/>
      <c r="G346" s="89">
        <f t="shared" si="37"/>
        <v>948</v>
      </c>
      <c r="H346" s="84">
        <f>100+67</f>
        <v>167</v>
      </c>
      <c r="I346" s="301">
        <f>100+160</f>
        <v>260</v>
      </c>
      <c r="J346" s="84">
        <f>150+160</f>
        <v>310</v>
      </c>
      <c r="K346" s="84">
        <f>51+160</f>
        <v>211</v>
      </c>
      <c r="L346" s="285"/>
      <c r="M346" s="77"/>
      <c r="N346" s="285"/>
      <c r="O346" s="282"/>
      <c r="P346" s="284"/>
      <c r="Q346" s="283"/>
      <c r="R346" s="283"/>
      <c r="S346" s="284"/>
      <c r="T346" s="288"/>
      <c r="U346" s="131"/>
      <c r="V346" s="131"/>
      <c r="W346" s="131"/>
    </row>
    <row r="347" spans="1:23" ht="12.75">
      <c r="A347" s="54">
        <f t="shared" si="38"/>
        <v>123</v>
      </c>
      <c r="B347" s="55"/>
      <c r="C347" s="55"/>
      <c r="D347" s="137" t="s">
        <v>81</v>
      </c>
      <c r="E347" s="74" t="s">
        <v>200</v>
      </c>
      <c r="F347" s="245"/>
      <c r="G347" s="89">
        <f t="shared" si="37"/>
        <v>301</v>
      </c>
      <c r="H347" s="84">
        <f>10+46</f>
        <v>56</v>
      </c>
      <c r="I347" s="301">
        <f>10+75</f>
        <v>85</v>
      </c>
      <c r="J347" s="84">
        <f>10+75</f>
        <v>85</v>
      </c>
      <c r="K347" s="84">
        <v>75</v>
      </c>
      <c r="L347" s="285"/>
      <c r="M347" s="77"/>
      <c r="N347" s="285"/>
      <c r="O347" s="282"/>
      <c r="P347" s="284"/>
      <c r="Q347" s="283"/>
      <c r="R347" s="283"/>
      <c r="S347" s="284"/>
      <c r="T347" s="288"/>
      <c r="U347" s="131"/>
      <c r="V347" s="131"/>
      <c r="W347" s="131"/>
    </row>
    <row r="348" spans="1:23" ht="12.75">
      <c r="A348" s="54">
        <f t="shared" si="38"/>
        <v>124</v>
      </c>
      <c r="B348" s="55"/>
      <c r="C348" s="55"/>
      <c r="D348" s="137" t="s">
        <v>105</v>
      </c>
      <c r="E348" s="74" t="s">
        <v>201</v>
      </c>
      <c r="F348" s="245"/>
      <c r="G348" s="89">
        <f t="shared" si="37"/>
        <v>29</v>
      </c>
      <c r="H348" s="84">
        <v>5</v>
      </c>
      <c r="I348" s="301">
        <v>8</v>
      </c>
      <c r="J348" s="84">
        <v>8</v>
      </c>
      <c r="K348" s="84">
        <v>8</v>
      </c>
      <c r="L348" s="285"/>
      <c r="M348" s="77"/>
      <c r="N348" s="285"/>
      <c r="O348" s="282"/>
      <c r="P348" s="284"/>
      <c r="Q348" s="283"/>
      <c r="R348" s="283"/>
      <c r="S348" s="284"/>
      <c r="T348" s="288"/>
      <c r="U348" s="131"/>
      <c r="V348" s="131"/>
      <c r="W348" s="131"/>
    </row>
    <row r="349" spans="1:23" ht="12.75">
      <c r="A349" s="54">
        <f t="shared" si="38"/>
        <v>125</v>
      </c>
      <c r="B349" s="55"/>
      <c r="C349" s="132" t="s">
        <v>39</v>
      </c>
      <c r="D349" s="56"/>
      <c r="E349" s="95" t="s">
        <v>202</v>
      </c>
      <c r="F349" s="58">
        <f>+F350+F351+F352</f>
        <v>0</v>
      </c>
      <c r="G349" s="59">
        <f t="shared" si="37"/>
        <v>43</v>
      </c>
      <c r="H349" s="203">
        <f>+H350+H351+H352</f>
        <v>18</v>
      </c>
      <c r="I349" s="299">
        <f>+I350+I351+I352</f>
        <v>11</v>
      </c>
      <c r="J349" s="203">
        <f>+J350+J351+J352</f>
        <v>11</v>
      </c>
      <c r="K349" s="203">
        <f>+K350+K351+K352</f>
        <v>3</v>
      </c>
      <c r="L349" s="285"/>
      <c r="M349" s="281"/>
      <c r="N349" s="285"/>
      <c r="O349" s="282"/>
      <c r="P349" s="284"/>
      <c r="Q349" s="283"/>
      <c r="R349" s="283"/>
      <c r="S349" s="284"/>
      <c r="T349" s="140"/>
      <c r="U349" s="131"/>
      <c r="V349" s="131"/>
      <c r="W349" s="131"/>
    </row>
    <row r="350" spans="1:23" ht="12.75">
      <c r="A350" s="54">
        <f t="shared" si="38"/>
        <v>126</v>
      </c>
      <c r="B350" s="55"/>
      <c r="C350" s="55"/>
      <c r="D350" s="137" t="s">
        <v>44</v>
      </c>
      <c r="E350" s="74" t="s">
        <v>203</v>
      </c>
      <c r="F350" s="245"/>
      <c r="G350" s="89">
        <f t="shared" si="37"/>
        <v>2</v>
      </c>
      <c r="H350" s="246">
        <v>2</v>
      </c>
      <c r="I350" s="300">
        <v>0</v>
      </c>
      <c r="J350" s="300">
        <v>0</v>
      </c>
      <c r="K350" s="300">
        <v>0</v>
      </c>
      <c r="L350" s="285"/>
      <c r="M350" s="77"/>
      <c r="N350" s="285"/>
      <c r="O350" s="282"/>
      <c r="P350" s="284"/>
      <c r="Q350" s="283"/>
      <c r="R350" s="283"/>
      <c r="S350" s="284"/>
      <c r="T350" s="288"/>
      <c r="U350" s="131"/>
      <c r="V350" s="131"/>
      <c r="W350" s="131"/>
    </row>
    <row r="351" spans="1:23" ht="12.75">
      <c r="A351" s="54">
        <f t="shared" si="38"/>
        <v>127</v>
      </c>
      <c r="B351" s="55"/>
      <c r="C351" s="55"/>
      <c r="D351" s="137" t="s">
        <v>81</v>
      </c>
      <c r="E351" s="74" t="s">
        <v>204</v>
      </c>
      <c r="F351" s="245"/>
      <c r="G351" s="89">
        <f t="shared" si="37"/>
        <v>0</v>
      </c>
      <c r="H351" s="246">
        <v>0</v>
      </c>
      <c r="I351" s="300">
        <v>0</v>
      </c>
      <c r="J351" s="300">
        <v>0</v>
      </c>
      <c r="K351" s="300">
        <v>0</v>
      </c>
      <c r="L351" s="285"/>
      <c r="M351" s="77"/>
      <c r="N351" s="285"/>
      <c r="O351" s="282"/>
      <c r="P351" s="284"/>
      <c r="Q351" s="283"/>
      <c r="R351" s="283"/>
      <c r="S351" s="284"/>
      <c r="T351" s="288"/>
      <c r="U351" s="131"/>
      <c r="V351" s="131"/>
      <c r="W351" s="131"/>
    </row>
    <row r="352" spans="1:23" ht="12.75">
      <c r="A352" s="54">
        <f t="shared" si="38"/>
        <v>128</v>
      </c>
      <c r="B352" s="55"/>
      <c r="C352" s="55"/>
      <c r="D352" s="56">
        <v>30</v>
      </c>
      <c r="E352" s="74" t="s">
        <v>205</v>
      </c>
      <c r="F352" s="245"/>
      <c r="G352" s="89">
        <f t="shared" si="37"/>
        <v>41</v>
      </c>
      <c r="H352" s="246">
        <f>8+8</f>
        <v>16</v>
      </c>
      <c r="I352" s="300">
        <f>8+3</f>
        <v>11</v>
      </c>
      <c r="J352" s="246">
        <f>8+3</f>
        <v>11</v>
      </c>
      <c r="K352" s="246">
        <v>3</v>
      </c>
      <c r="L352" s="285"/>
      <c r="M352" s="77"/>
      <c r="N352" s="285"/>
      <c r="O352" s="282"/>
      <c r="P352" s="284"/>
      <c r="Q352" s="283"/>
      <c r="R352" s="283"/>
      <c r="S352" s="284"/>
      <c r="T352" s="140"/>
      <c r="U352" s="131"/>
      <c r="V352" s="131"/>
      <c r="W352" s="131"/>
    </row>
    <row r="353" spans="1:23" ht="12.75">
      <c r="A353" s="54">
        <f t="shared" si="38"/>
        <v>129</v>
      </c>
      <c r="B353" s="55"/>
      <c r="C353" s="132" t="s">
        <v>151</v>
      </c>
      <c r="D353" s="56"/>
      <c r="E353" s="68" t="s">
        <v>206</v>
      </c>
      <c r="F353" s="58">
        <f>+F354+F355</f>
        <v>0</v>
      </c>
      <c r="G353" s="59">
        <f t="shared" si="37"/>
        <v>0</v>
      </c>
      <c r="H353" s="203">
        <f>+H354+H355</f>
        <v>0</v>
      </c>
      <c r="I353" s="299">
        <f>+I354+I355</f>
        <v>0</v>
      </c>
      <c r="J353" s="203">
        <f>+J354+J355</f>
        <v>0</v>
      </c>
      <c r="K353" s="203">
        <f>+K354+K355</f>
        <v>0</v>
      </c>
      <c r="L353" s="285"/>
      <c r="M353" s="126"/>
      <c r="N353" s="285"/>
      <c r="O353" s="284"/>
      <c r="P353" s="284"/>
      <c r="Q353" s="285"/>
      <c r="R353" s="283"/>
      <c r="S353" s="284"/>
      <c r="T353" s="140"/>
      <c r="U353" s="131"/>
      <c r="V353" s="131"/>
      <c r="W353" s="131"/>
    </row>
    <row r="354" spans="1:23" ht="12.75">
      <c r="A354" s="54">
        <f t="shared" si="38"/>
        <v>130</v>
      </c>
      <c r="B354" s="55"/>
      <c r="C354" s="55"/>
      <c r="D354" s="137" t="s">
        <v>44</v>
      </c>
      <c r="E354" s="87" t="s">
        <v>269</v>
      </c>
      <c r="F354" s="245"/>
      <c r="G354" s="181">
        <f t="shared" si="37"/>
        <v>0</v>
      </c>
      <c r="H354" s="84">
        <v>0</v>
      </c>
      <c r="I354" s="301">
        <v>0</v>
      </c>
      <c r="J354" s="84">
        <v>0</v>
      </c>
      <c r="K354" s="84">
        <v>0</v>
      </c>
      <c r="L354" s="285"/>
      <c r="M354" s="285"/>
      <c r="N354" s="285"/>
      <c r="O354" s="284"/>
      <c r="P354" s="284"/>
      <c r="Q354" s="285"/>
      <c r="R354" s="285"/>
      <c r="S354" s="286"/>
      <c r="T354" s="288"/>
      <c r="U354" s="131"/>
      <c r="V354" s="131"/>
      <c r="W354" s="131"/>
    </row>
    <row r="355" spans="1:23" ht="12.75">
      <c r="A355" s="54">
        <f t="shared" si="38"/>
        <v>131</v>
      </c>
      <c r="B355" s="55"/>
      <c r="C355" s="55"/>
      <c r="D355" s="137" t="s">
        <v>77</v>
      </c>
      <c r="E355" s="74" t="s">
        <v>208</v>
      </c>
      <c r="F355" s="245"/>
      <c r="G355" s="89">
        <f t="shared" si="37"/>
        <v>0</v>
      </c>
      <c r="H355" s="84">
        <v>0</v>
      </c>
      <c r="I355" s="301">
        <v>0</v>
      </c>
      <c r="J355" s="84">
        <v>0</v>
      </c>
      <c r="K355" s="84">
        <v>0</v>
      </c>
      <c r="L355" s="285"/>
      <c r="M355" s="285"/>
      <c r="N355" s="285"/>
      <c r="O355" s="131"/>
      <c r="P355" s="131"/>
      <c r="Q355" s="285"/>
      <c r="R355" s="285"/>
      <c r="S355" s="286"/>
      <c r="T355" s="288"/>
      <c r="U355" s="131"/>
      <c r="V355" s="131"/>
      <c r="W355" s="131"/>
    </row>
    <row r="356" spans="1:23" ht="12.75">
      <c r="A356" s="54">
        <f t="shared" si="38"/>
        <v>132</v>
      </c>
      <c r="B356" s="55"/>
      <c r="C356" s="132" t="s">
        <v>157</v>
      </c>
      <c r="D356" s="56"/>
      <c r="E356" s="95" t="s">
        <v>209</v>
      </c>
      <c r="F356" s="245"/>
      <c r="G356" s="58">
        <f t="shared" si="37"/>
        <v>0</v>
      </c>
      <c r="H356" s="205">
        <v>0</v>
      </c>
      <c r="I356" s="303">
        <v>0</v>
      </c>
      <c r="J356" s="209">
        <v>0</v>
      </c>
      <c r="K356" s="209">
        <v>0</v>
      </c>
      <c r="L356" s="285"/>
      <c r="M356" s="285"/>
      <c r="N356" s="285"/>
      <c r="O356" s="131"/>
      <c r="P356" s="131"/>
      <c r="Q356" s="285"/>
      <c r="R356" s="285"/>
      <c r="S356" s="287"/>
      <c r="T356" s="140"/>
      <c r="U356" s="131"/>
      <c r="V356" s="131"/>
      <c r="W356" s="131"/>
    </row>
    <row r="357" spans="1:23" ht="12.75">
      <c r="A357" s="54">
        <f t="shared" si="38"/>
        <v>133</v>
      </c>
      <c r="B357" s="55"/>
      <c r="C357" s="55">
        <v>10</v>
      </c>
      <c r="D357" s="56"/>
      <c r="E357" s="95" t="s">
        <v>210</v>
      </c>
      <c r="F357" s="245"/>
      <c r="G357" s="58">
        <f aca="true" t="shared" si="39" ref="G357:G389">H357+I357+J357+K357</f>
        <v>0</v>
      </c>
      <c r="H357" s="205">
        <v>0</v>
      </c>
      <c r="I357" s="303">
        <v>0</v>
      </c>
      <c r="J357" s="209">
        <v>0</v>
      </c>
      <c r="K357" s="209">
        <v>0</v>
      </c>
      <c r="L357" s="285"/>
      <c r="M357" s="285"/>
      <c r="N357" s="285"/>
      <c r="O357" s="131"/>
      <c r="P357" s="131"/>
      <c r="Q357" s="285"/>
      <c r="R357" s="285"/>
      <c r="S357" s="286"/>
      <c r="T357" s="140"/>
      <c r="U357" s="131"/>
      <c r="V357" s="131"/>
      <c r="W357" s="131"/>
    </row>
    <row r="358" spans="1:23" ht="12.75">
      <c r="A358" s="54">
        <f aca="true" t="shared" si="40" ref="A358:A406">A357+1</f>
        <v>134</v>
      </c>
      <c r="B358" s="55"/>
      <c r="C358" s="55">
        <v>11</v>
      </c>
      <c r="D358" s="56"/>
      <c r="E358" s="95" t="s">
        <v>270</v>
      </c>
      <c r="F358" s="245"/>
      <c r="G358" s="58">
        <f t="shared" si="39"/>
        <v>0</v>
      </c>
      <c r="H358" s="205">
        <v>0</v>
      </c>
      <c r="I358" s="303">
        <v>0</v>
      </c>
      <c r="J358" s="209">
        <v>0</v>
      </c>
      <c r="K358" s="209">
        <v>0</v>
      </c>
      <c r="L358" s="285"/>
      <c r="M358" s="285"/>
      <c r="N358" s="285"/>
      <c r="O358" s="131"/>
      <c r="P358" s="131"/>
      <c r="Q358" s="285"/>
      <c r="R358" s="285"/>
      <c r="S358" s="286"/>
      <c r="T358" s="140"/>
      <c r="U358" s="131"/>
      <c r="V358" s="131"/>
      <c r="W358" s="131"/>
    </row>
    <row r="359" spans="1:23" ht="12.75">
      <c r="A359" s="54">
        <f t="shared" si="40"/>
        <v>135</v>
      </c>
      <c r="B359" s="55"/>
      <c r="C359" s="55">
        <v>12</v>
      </c>
      <c r="D359" s="56"/>
      <c r="E359" s="95" t="s">
        <v>271</v>
      </c>
      <c r="F359" s="245"/>
      <c r="G359" s="58">
        <f t="shared" si="39"/>
        <v>0</v>
      </c>
      <c r="H359" s="205">
        <v>0</v>
      </c>
      <c r="I359" s="303">
        <v>0</v>
      </c>
      <c r="J359" s="209">
        <v>0</v>
      </c>
      <c r="K359" s="209">
        <v>0</v>
      </c>
      <c r="L359" s="285"/>
      <c r="M359" s="285"/>
      <c r="N359" s="285"/>
      <c r="O359" s="131"/>
      <c r="P359" s="131"/>
      <c r="Q359" s="285"/>
      <c r="R359" s="285"/>
      <c r="S359" s="286"/>
      <c r="T359" s="140"/>
      <c r="U359" s="131"/>
      <c r="V359" s="131"/>
      <c r="W359" s="131"/>
    </row>
    <row r="360" spans="1:23" ht="12.75">
      <c r="A360" s="54">
        <f t="shared" si="40"/>
        <v>136</v>
      </c>
      <c r="B360" s="55"/>
      <c r="C360" s="55">
        <v>13</v>
      </c>
      <c r="D360" s="56"/>
      <c r="E360" s="95" t="s">
        <v>213</v>
      </c>
      <c r="F360" s="245"/>
      <c r="G360" s="58">
        <f t="shared" si="39"/>
        <v>0</v>
      </c>
      <c r="H360" s="205">
        <v>0</v>
      </c>
      <c r="I360" s="303">
        <v>0</v>
      </c>
      <c r="J360" s="209">
        <v>0</v>
      </c>
      <c r="K360" s="209">
        <v>0</v>
      </c>
      <c r="L360" s="285"/>
      <c r="M360" s="285"/>
      <c r="N360" s="285"/>
      <c r="O360" s="131"/>
      <c r="P360" s="131"/>
      <c r="Q360" s="285"/>
      <c r="R360" s="285"/>
      <c r="S360" s="286"/>
      <c r="T360" s="140"/>
      <c r="U360" s="131"/>
      <c r="V360" s="131"/>
      <c r="W360" s="131"/>
    </row>
    <row r="361" spans="1:23" ht="12.75">
      <c r="A361" s="54">
        <f t="shared" si="40"/>
        <v>137</v>
      </c>
      <c r="B361" s="55"/>
      <c r="C361" s="55">
        <v>14</v>
      </c>
      <c r="D361" s="56"/>
      <c r="E361" s="95" t="s">
        <v>214</v>
      </c>
      <c r="F361" s="245"/>
      <c r="G361" s="58">
        <f t="shared" si="39"/>
        <v>0</v>
      </c>
      <c r="H361" s="205">
        <v>0</v>
      </c>
      <c r="I361" s="303">
        <v>0</v>
      </c>
      <c r="J361" s="209">
        <v>0</v>
      </c>
      <c r="K361" s="209">
        <v>0</v>
      </c>
      <c r="L361" s="285"/>
      <c r="M361" s="285"/>
      <c r="N361" s="285"/>
      <c r="O361" s="131"/>
      <c r="P361" s="131"/>
      <c r="Q361" s="285"/>
      <c r="R361" s="285"/>
      <c r="S361" s="286"/>
      <c r="T361" s="140"/>
      <c r="U361" s="131"/>
      <c r="V361" s="131"/>
      <c r="W361" s="131"/>
    </row>
    <row r="362" spans="1:23" ht="12.75">
      <c r="A362" s="54">
        <f t="shared" si="40"/>
        <v>138</v>
      </c>
      <c r="B362" s="55"/>
      <c r="C362" s="55">
        <v>25</v>
      </c>
      <c r="D362" s="56"/>
      <c r="E362" s="95" t="s">
        <v>215</v>
      </c>
      <c r="F362" s="245"/>
      <c r="G362" s="58">
        <f t="shared" si="39"/>
        <v>0</v>
      </c>
      <c r="H362" s="205">
        <v>0</v>
      </c>
      <c r="I362" s="303">
        <v>0</v>
      </c>
      <c r="J362" s="209">
        <v>0</v>
      </c>
      <c r="K362" s="209">
        <v>0</v>
      </c>
      <c r="L362" s="285"/>
      <c r="M362" s="285"/>
      <c r="N362" s="285"/>
      <c r="O362" s="131"/>
      <c r="P362" s="131"/>
      <c r="Q362" s="285"/>
      <c r="R362" s="285"/>
      <c r="S362" s="286"/>
      <c r="T362" s="140"/>
      <c r="U362" s="131"/>
      <c r="V362" s="131"/>
      <c r="W362" s="131"/>
    </row>
    <row r="363" spans="1:23" ht="12.75">
      <c r="A363" s="54">
        <f t="shared" si="40"/>
        <v>139</v>
      </c>
      <c r="B363" s="55"/>
      <c r="C363" s="55">
        <v>27</v>
      </c>
      <c r="D363" s="56"/>
      <c r="E363" s="95" t="s">
        <v>216</v>
      </c>
      <c r="F363" s="245"/>
      <c r="G363" s="58">
        <f t="shared" si="39"/>
        <v>0</v>
      </c>
      <c r="H363" s="205">
        <v>0</v>
      </c>
      <c r="I363" s="303">
        <v>0</v>
      </c>
      <c r="J363" s="209">
        <v>0</v>
      </c>
      <c r="K363" s="209">
        <v>0</v>
      </c>
      <c r="L363" s="285"/>
      <c r="M363" s="285"/>
      <c r="N363" s="285"/>
      <c r="O363" s="131"/>
      <c r="P363" s="131"/>
      <c r="Q363" s="285"/>
      <c r="R363" s="285"/>
      <c r="S363" s="286"/>
      <c r="T363" s="140"/>
      <c r="U363" s="131"/>
      <c r="V363" s="131"/>
      <c r="W363" s="131"/>
    </row>
    <row r="364" spans="1:23" ht="12.75">
      <c r="A364" s="54">
        <f t="shared" si="40"/>
        <v>140</v>
      </c>
      <c r="B364" s="55"/>
      <c r="C364" s="55">
        <v>30</v>
      </c>
      <c r="D364" s="56"/>
      <c r="E364" s="95" t="s">
        <v>117</v>
      </c>
      <c r="F364" s="58">
        <f>+F365+F366+F367+F368+F369</f>
        <v>0</v>
      </c>
      <c r="G364" s="59">
        <f t="shared" si="39"/>
        <v>0</v>
      </c>
      <c r="H364" s="203">
        <f>+H365+H366+H367+H368+H369</f>
        <v>0</v>
      </c>
      <c r="I364" s="299">
        <f>+I365+I366+I367+I368+I369</f>
        <v>0</v>
      </c>
      <c r="J364" s="203">
        <f>+J365+J366+J367+J368+J369</f>
        <v>0</v>
      </c>
      <c r="K364" s="203">
        <f>+K365+K366+K367+K368+K369</f>
        <v>0</v>
      </c>
      <c r="L364" s="285"/>
      <c r="M364" s="285"/>
      <c r="N364" s="285"/>
      <c r="O364" s="131"/>
      <c r="P364" s="131"/>
      <c r="Q364" s="285"/>
      <c r="R364" s="285"/>
      <c r="S364" s="286"/>
      <c r="T364" s="140"/>
      <c r="U364" s="131"/>
      <c r="V364" s="131"/>
      <c r="W364" s="131"/>
    </row>
    <row r="365" spans="1:23" ht="12.75">
      <c r="A365" s="54">
        <f t="shared" si="40"/>
        <v>141</v>
      </c>
      <c r="B365" s="55"/>
      <c r="C365" s="55"/>
      <c r="D365" s="137" t="s">
        <v>44</v>
      </c>
      <c r="E365" s="74" t="s">
        <v>217</v>
      </c>
      <c r="F365" s="245"/>
      <c r="G365" s="89">
        <f t="shared" si="39"/>
        <v>0</v>
      </c>
      <c r="H365" s="84">
        <v>0</v>
      </c>
      <c r="I365" s="301">
        <v>0</v>
      </c>
      <c r="J365" s="84">
        <v>0</v>
      </c>
      <c r="K365" s="84">
        <v>0</v>
      </c>
      <c r="L365" s="285"/>
      <c r="M365" s="285"/>
      <c r="N365" s="285"/>
      <c r="O365" s="131"/>
      <c r="P365" s="131"/>
      <c r="Q365" s="131"/>
      <c r="R365" s="131"/>
      <c r="S365" s="131"/>
      <c r="T365" s="131"/>
      <c r="U365" s="131"/>
      <c r="V365" s="131"/>
      <c r="W365" s="131"/>
    </row>
    <row r="366" spans="1:23" ht="12.75">
      <c r="A366" s="54">
        <f t="shared" si="40"/>
        <v>142</v>
      </c>
      <c r="B366" s="55"/>
      <c r="C366" s="55"/>
      <c r="D366" s="137" t="s">
        <v>81</v>
      </c>
      <c r="E366" s="74" t="s">
        <v>218</v>
      </c>
      <c r="F366" s="245"/>
      <c r="G366" s="89">
        <f t="shared" si="39"/>
        <v>0</v>
      </c>
      <c r="H366" s="84">
        <v>0</v>
      </c>
      <c r="I366" s="301">
        <v>0</v>
      </c>
      <c r="J366" s="84">
        <v>0</v>
      </c>
      <c r="K366" s="84">
        <v>0</v>
      </c>
      <c r="L366" s="285"/>
      <c r="M366" s="285"/>
      <c r="N366" s="285"/>
      <c r="O366" s="131"/>
      <c r="P366" s="131"/>
      <c r="Q366" s="131"/>
      <c r="R366" s="131"/>
      <c r="S366" s="131"/>
      <c r="T366" s="131"/>
      <c r="U366" s="131"/>
      <c r="V366" s="131"/>
      <c r="W366" s="131"/>
    </row>
    <row r="367" spans="1:23" ht="12.75">
      <c r="A367" s="54">
        <f t="shared" si="40"/>
        <v>143</v>
      </c>
      <c r="B367" s="55"/>
      <c r="C367" s="55"/>
      <c r="D367" s="137" t="s">
        <v>105</v>
      </c>
      <c r="E367" s="74" t="s">
        <v>219</v>
      </c>
      <c r="F367" s="245"/>
      <c r="G367" s="89">
        <f t="shared" si="39"/>
        <v>0</v>
      </c>
      <c r="H367" s="84">
        <v>0</v>
      </c>
      <c r="I367" s="301">
        <v>0</v>
      </c>
      <c r="J367" s="84">
        <v>0</v>
      </c>
      <c r="K367" s="84">
        <v>0</v>
      </c>
      <c r="L367" s="285"/>
      <c r="M367" s="21"/>
      <c r="N367" s="285"/>
      <c r="O367" s="131"/>
      <c r="P367" s="131"/>
      <c r="Q367" s="131"/>
      <c r="R367" s="131"/>
      <c r="S367" s="131"/>
      <c r="T367" s="131"/>
      <c r="U367" s="131"/>
      <c r="V367" s="131"/>
      <c r="W367" s="131"/>
    </row>
    <row r="368" spans="1:23" ht="12.75">
      <c r="A368" s="54">
        <f t="shared" si="40"/>
        <v>144</v>
      </c>
      <c r="B368" s="55"/>
      <c r="C368" s="55"/>
      <c r="D368" s="137" t="s">
        <v>157</v>
      </c>
      <c r="E368" s="74" t="s">
        <v>220</v>
      </c>
      <c r="F368" s="245"/>
      <c r="G368" s="89">
        <f t="shared" si="39"/>
        <v>0</v>
      </c>
      <c r="H368" s="84">
        <v>0</v>
      </c>
      <c r="I368" s="301">
        <v>0</v>
      </c>
      <c r="J368" s="84">
        <v>0</v>
      </c>
      <c r="K368" s="84">
        <v>0</v>
      </c>
      <c r="L368" s="285"/>
      <c r="M368" s="21"/>
      <c r="N368" s="285"/>
      <c r="O368" s="131"/>
      <c r="P368" s="131"/>
      <c r="Q368" s="131"/>
      <c r="R368" s="131"/>
      <c r="S368" s="131"/>
      <c r="T368" s="131"/>
      <c r="U368" s="131"/>
      <c r="V368" s="131"/>
      <c r="W368" s="131"/>
    </row>
    <row r="369" spans="1:23" ht="12.75">
      <c r="A369" s="54">
        <f t="shared" si="40"/>
        <v>145</v>
      </c>
      <c r="B369" s="55"/>
      <c r="C369" s="55"/>
      <c r="D369" s="56">
        <v>30</v>
      </c>
      <c r="E369" s="74" t="s">
        <v>221</v>
      </c>
      <c r="F369" s="245"/>
      <c r="G369" s="89">
        <f t="shared" si="39"/>
        <v>0</v>
      </c>
      <c r="H369" s="84">
        <v>0</v>
      </c>
      <c r="I369" s="301">
        <v>0</v>
      </c>
      <c r="J369" s="84">
        <v>0</v>
      </c>
      <c r="K369" s="84">
        <v>0</v>
      </c>
      <c r="L369" s="285"/>
      <c r="M369" s="21"/>
      <c r="N369" s="285"/>
      <c r="O369" s="131"/>
      <c r="P369" s="131"/>
      <c r="Q369" s="131"/>
      <c r="R369" s="131"/>
      <c r="S369" s="131"/>
      <c r="T369" s="131"/>
      <c r="U369" s="131"/>
      <c r="V369" s="131"/>
      <c r="W369" s="131"/>
    </row>
    <row r="370" spans="1:23" ht="12.75">
      <c r="A370" s="54">
        <f t="shared" si="40"/>
        <v>146</v>
      </c>
      <c r="B370" s="187">
        <v>30</v>
      </c>
      <c r="C370" s="187"/>
      <c r="D370" s="188"/>
      <c r="E370" s="189" t="s">
        <v>222</v>
      </c>
      <c r="F370" s="58">
        <f aca="true" t="shared" si="41" ref="F370:K371">+F371</f>
        <v>0</v>
      </c>
      <c r="G370" s="59">
        <f t="shared" si="39"/>
        <v>0</v>
      </c>
      <c r="H370" s="58">
        <f t="shared" si="41"/>
        <v>0</v>
      </c>
      <c r="I370" s="277">
        <f t="shared" si="41"/>
        <v>0</v>
      </c>
      <c r="J370" s="58">
        <f t="shared" si="41"/>
        <v>0</v>
      </c>
      <c r="K370" s="58">
        <f t="shared" si="41"/>
        <v>0</v>
      </c>
      <c r="L370" s="285"/>
      <c r="M370" s="21"/>
      <c r="N370" s="285"/>
      <c r="O370" s="131"/>
      <c r="P370" s="131"/>
      <c r="Q370" s="131"/>
      <c r="R370" s="131"/>
      <c r="S370" s="131"/>
      <c r="T370" s="131"/>
      <c r="U370" s="131"/>
      <c r="V370" s="131"/>
      <c r="W370" s="131"/>
    </row>
    <row r="371" spans="1:23" ht="12.75">
      <c r="A371" s="54">
        <f t="shared" si="40"/>
        <v>147</v>
      </c>
      <c r="B371" s="187"/>
      <c r="C371" s="192" t="s">
        <v>81</v>
      </c>
      <c r="D371" s="188"/>
      <c r="E371" s="189" t="s">
        <v>223</v>
      </c>
      <c r="F371" s="58">
        <f t="shared" si="41"/>
        <v>0</v>
      </c>
      <c r="G371" s="59">
        <f t="shared" si="39"/>
        <v>0</v>
      </c>
      <c r="H371" s="58">
        <f t="shared" si="41"/>
        <v>0</v>
      </c>
      <c r="I371" s="277">
        <f t="shared" si="41"/>
        <v>0</v>
      </c>
      <c r="J371" s="58">
        <f t="shared" si="41"/>
        <v>0</v>
      </c>
      <c r="K371" s="58">
        <f t="shared" si="41"/>
        <v>0</v>
      </c>
      <c r="L371" s="285"/>
      <c r="M371" s="21"/>
      <c r="N371" s="285"/>
      <c r="O371" s="131"/>
      <c r="P371" s="131"/>
      <c r="Q371" s="131"/>
      <c r="R371" s="131"/>
      <c r="S371" s="131"/>
      <c r="T371" s="131"/>
      <c r="U371" s="131"/>
      <c r="V371" s="131"/>
      <c r="W371" s="131"/>
    </row>
    <row r="372" spans="1:23" ht="12.75">
      <c r="A372" s="54">
        <f t="shared" si="40"/>
        <v>148</v>
      </c>
      <c r="B372" s="187"/>
      <c r="C372" s="192"/>
      <c r="D372" s="193" t="s">
        <v>39</v>
      </c>
      <c r="E372" s="194" t="s">
        <v>224</v>
      </c>
      <c r="F372" s="88"/>
      <c r="G372" s="89">
        <f t="shared" si="39"/>
        <v>0</v>
      </c>
      <c r="H372" s="88">
        <v>0</v>
      </c>
      <c r="I372" s="206"/>
      <c r="J372" s="88"/>
      <c r="K372" s="88"/>
      <c r="L372" s="285"/>
      <c r="M372" s="21"/>
      <c r="N372" s="285"/>
      <c r="O372" s="131"/>
      <c r="P372" s="131"/>
      <c r="Q372" s="131"/>
      <c r="R372" s="131"/>
      <c r="S372" s="131"/>
      <c r="T372" s="131"/>
      <c r="U372" s="131"/>
      <c r="V372" s="131"/>
      <c r="W372" s="131"/>
    </row>
    <row r="373" spans="1:23" ht="25.5">
      <c r="A373" s="54">
        <f t="shared" si="40"/>
        <v>149</v>
      </c>
      <c r="B373" s="195" t="s">
        <v>225</v>
      </c>
      <c r="C373" s="192"/>
      <c r="D373" s="193"/>
      <c r="E373" s="196" t="s">
        <v>226</v>
      </c>
      <c r="F373" s="88"/>
      <c r="G373" s="89">
        <f t="shared" si="39"/>
        <v>0</v>
      </c>
      <c r="H373" s="88">
        <v>0</v>
      </c>
      <c r="I373" s="206"/>
      <c r="J373" s="88"/>
      <c r="K373" s="88"/>
      <c r="L373" s="285"/>
      <c r="M373" s="21"/>
      <c r="N373" s="285"/>
      <c r="O373" s="131"/>
      <c r="P373" s="131"/>
      <c r="Q373" s="131"/>
      <c r="R373" s="131"/>
      <c r="S373" s="131"/>
      <c r="T373" s="131"/>
      <c r="U373" s="131"/>
      <c r="V373" s="131"/>
      <c r="W373" s="131"/>
    </row>
    <row r="374" spans="1:23" ht="12.75">
      <c r="A374" s="54">
        <f t="shared" si="40"/>
        <v>150</v>
      </c>
      <c r="B374" s="187">
        <v>57</v>
      </c>
      <c r="C374" s="192"/>
      <c r="D374" s="193"/>
      <c r="E374" s="189" t="s">
        <v>227</v>
      </c>
      <c r="F374" s="119">
        <f aca="true" t="shared" si="42" ref="F374:K375">F375</f>
        <v>0</v>
      </c>
      <c r="G374" s="119">
        <f t="shared" si="39"/>
        <v>0</v>
      </c>
      <c r="H374" s="119">
        <f t="shared" si="42"/>
        <v>0</v>
      </c>
      <c r="I374" s="278">
        <f t="shared" si="42"/>
        <v>0</v>
      </c>
      <c r="J374" s="119">
        <f t="shared" si="42"/>
        <v>0</v>
      </c>
      <c r="K374" s="119">
        <f t="shared" si="42"/>
        <v>0</v>
      </c>
      <c r="L374" s="285"/>
      <c r="M374" s="21"/>
      <c r="N374" s="285"/>
      <c r="O374" s="131"/>
      <c r="P374" s="131"/>
      <c r="Q374" s="131"/>
      <c r="R374" s="131"/>
      <c r="S374" s="131"/>
      <c r="T374" s="131"/>
      <c r="U374" s="131"/>
      <c r="V374" s="131"/>
      <c r="W374" s="131"/>
    </row>
    <row r="375" spans="1:23" ht="12.75">
      <c r="A375" s="54">
        <f t="shared" si="40"/>
        <v>151</v>
      </c>
      <c r="B375" s="187"/>
      <c r="C375" s="192" t="s">
        <v>44</v>
      </c>
      <c r="D375" s="193"/>
      <c r="E375" s="189" t="s">
        <v>228</v>
      </c>
      <c r="F375" s="119">
        <f t="shared" si="42"/>
        <v>0</v>
      </c>
      <c r="G375" s="119">
        <f t="shared" si="39"/>
        <v>0</v>
      </c>
      <c r="H375" s="119">
        <f t="shared" si="42"/>
        <v>0</v>
      </c>
      <c r="I375" s="278">
        <f t="shared" si="42"/>
        <v>0</v>
      </c>
      <c r="J375" s="119">
        <f t="shared" si="42"/>
        <v>0</v>
      </c>
      <c r="K375" s="119">
        <f t="shared" si="42"/>
        <v>0</v>
      </c>
      <c r="L375" s="285"/>
      <c r="M375" s="21"/>
      <c r="N375" s="285"/>
      <c r="O375" s="131"/>
      <c r="P375" s="131"/>
      <c r="Q375" s="131"/>
      <c r="R375" s="131"/>
      <c r="S375" s="131"/>
      <c r="T375" s="131"/>
      <c r="U375" s="131"/>
      <c r="V375" s="131"/>
      <c r="W375" s="131"/>
    </row>
    <row r="376" spans="1:23" ht="12.75">
      <c r="A376" s="54">
        <f t="shared" si="40"/>
        <v>152</v>
      </c>
      <c r="B376" s="187"/>
      <c r="C376" s="192" t="s">
        <v>77</v>
      </c>
      <c r="D376" s="193"/>
      <c r="E376" s="194" t="s">
        <v>229</v>
      </c>
      <c r="F376" s="119">
        <f>F377+F378+F379+F380</f>
        <v>0</v>
      </c>
      <c r="G376" s="119">
        <f t="shared" si="39"/>
        <v>0</v>
      </c>
      <c r="H376" s="119">
        <f>H377+H378+H379+H380</f>
        <v>0</v>
      </c>
      <c r="I376" s="278">
        <f>I377+I378+I379+I380</f>
        <v>0</v>
      </c>
      <c r="J376" s="119">
        <f>J377+J378+J379+J380</f>
        <v>0</v>
      </c>
      <c r="K376" s="119">
        <f>K377+K378+K379+K380</f>
        <v>0</v>
      </c>
      <c r="L376" s="285"/>
      <c r="M376" s="21"/>
      <c r="N376" s="285"/>
      <c r="O376" s="131"/>
      <c r="P376" s="131"/>
      <c r="Q376" s="131"/>
      <c r="R376" s="131"/>
      <c r="S376" s="131"/>
      <c r="T376" s="131"/>
      <c r="U376" s="131"/>
      <c r="V376" s="131"/>
      <c r="W376" s="131"/>
    </row>
    <row r="377" spans="1:23" ht="12.75">
      <c r="A377" s="54">
        <f t="shared" si="40"/>
        <v>153</v>
      </c>
      <c r="B377" s="187"/>
      <c r="C377" s="192"/>
      <c r="D377" s="193" t="s">
        <v>44</v>
      </c>
      <c r="E377" s="194" t="s">
        <v>230</v>
      </c>
      <c r="F377" s="88"/>
      <c r="G377" s="119">
        <f t="shared" si="39"/>
        <v>0</v>
      </c>
      <c r="H377" s="88">
        <v>0</v>
      </c>
      <c r="I377" s="206"/>
      <c r="J377" s="88"/>
      <c r="K377" s="88"/>
      <c r="L377" s="285"/>
      <c r="M377" s="21"/>
      <c r="N377" s="285"/>
      <c r="O377" s="131"/>
      <c r="P377" s="131"/>
      <c r="Q377" s="131"/>
      <c r="R377" s="131"/>
      <c r="S377" s="131"/>
      <c r="T377" s="131"/>
      <c r="U377" s="131"/>
      <c r="V377" s="131"/>
      <c r="W377" s="131"/>
    </row>
    <row r="378" spans="1:23" ht="12.75">
      <c r="A378" s="54">
        <f t="shared" si="40"/>
        <v>154</v>
      </c>
      <c r="B378" s="187"/>
      <c r="C378" s="192"/>
      <c r="D378" s="193" t="s">
        <v>77</v>
      </c>
      <c r="E378" s="194" t="s">
        <v>231</v>
      </c>
      <c r="F378" s="88"/>
      <c r="G378" s="119">
        <f t="shared" si="39"/>
        <v>0</v>
      </c>
      <c r="H378" s="88">
        <v>0</v>
      </c>
      <c r="I378" s="206"/>
      <c r="J378" s="88"/>
      <c r="K378" s="88"/>
      <c r="L378" s="285"/>
      <c r="M378" s="21"/>
      <c r="N378" s="285"/>
      <c r="O378" s="131"/>
      <c r="P378" s="131"/>
      <c r="Q378" s="131"/>
      <c r="R378" s="131"/>
      <c r="S378" s="131"/>
      <c r="T378" s="131"/>
      <c r="U378" s="131"/>
      <c r="V378" s="131"/>
      <c r="W378" s="131"/>
    </row>
    <row r="379" spans="1:23" ht="12.75">
      <c r="A379" s="54">
        <f t="shared" si="40"/>
        <v>155</v>
      </c>
      <c r="B379" s="187"/>
      <c r="C379" s="192"/>
      <c r="D379" s="193" t="s">
        <v>81</v>
      </c>
      <c r="E379" s="194" t="s">
        <v>232</v>
      </c>
      <c r="F379" s="88"/>
      <c r="G379" s="119">
        <f t="shared" si="39"/>
        <v>0</v>
      </c>
      <c r="H379" s="88">
        <v>0</v>
      </c>
      <c r="I379" s="206"/>
      <c r="J379" s="88"/>
      <c r="K379" s="88"/>
      <c r="L379" s="285"/>
      <c r="M379" s="21"/>
      <c r="N379" s="285"/>
      <c r="O379" s="131"/>
      <c r="P379" s="131"/>
      <c r="Q379" s="131"/>
      <c r="R379" s="131"/>
      <c r="S379" s="131"/>
      <c r="T379" s="131"/>
      <c r="U379" s="131"/>
      <c r="V379" s="131"/>
      <c r="W379" s="131"/>
    </row>
    <row r="380" spans="1:23" ht="12.75">
      <c r="A380" s="54">
        <f t="shared" si="40"/>
        <v>156</v>
      </c>
      <c r="B380" s="187"/>
      <c r="C380" s="192"/>
      <c r="D380" s="193" t="s">
        <v>105</v>
      </c>
      <c r="E380" s="194" t="s">
        <v>233</v>
      </c>
      <c r="F380" s="88"/>
      <c r="G380" s="119">
        <f t="shared" si="39"/>
        <v>0</v>
      </c>
      <c r="H380" s="88">
        <v>0</v>
      </c>
      <c r="I380" s="206"/>
      <c r="J380" s="88"/>
      <c r="K380" s="88"/>
      <c r="L380" s="285"/>
      <c r="M380" s="21"/>
      <c r="N380" s="285"/>
      <c r="O380" s="131"/>
      <c r="P380" s="131"/>
      <c r="Q380" s="131"/>
      <c r="R380" s="131"/>
      <c r="S380" s="131"/>
      <c r="T380" s="131"/>
      <c r="U380" s="131"/>
      <c r="V380" s="131"/>
      <c r="W380" s="131"/>
    </row>
    <row r="381" spans="1:23" ht="12.75">
      <c r="A381" s="54">
        <f t="shared" si="40"/>
        <v>157</v>
      </c>
      <c r="B381" s="55">
        <v>70</v>
      </c>
      <c r="C381" s="55"/>
      <c r="D381" s="96"/>
      <c r="E381" s="95" t="s">
        <v>285</v>
      </c>
      <c r="F381" s="58">
        <f>+F382</f>
        <v>0</v>
      </c>
      <c r="G381" s="59">
        <f t="shared" si="39"/>
        <v>0</v>
      </c>
      <c r="H381" s="58">
        <f>+H382</f>
        <v>0</v>
      </c>
      <c r="I381" s="277">
        <f>+I382</f>
        <v>0</v>
      </c>
      <c r="J381" s="58">
        <f>+J382</f>
        <v>0</v>
      </c>
      <c r="K381" s="58">
        <f>+K382</f>
        <v>0</v>
      </c>
      <c r="L381" s="285"/>
      <c r="M381" s="21"/>
      <c r="N381" s="285"/>
      <c r="O381" s="131"/>
      <c r="P381" s="131"/>
      <c r="Q381" s="131"/>
      <c r="R381" s="131"/>
      <c r="S381" s="131"/>
      <c r="T381" s="131"/>
      <c r="U381" s="131"/>
      <c r="V381" s="131"/>
      <c r="W381" s="131"/>
    </row>
    <row r="382" spans="1:23" ht="12.75">
      <c r="A382" s="54">
        <f t="shared" si="40"/>
        <v>158</v>
      </c>
      <c r="B382" s="55">
        <v>71</v>
      </c>
      <c r="C382" s="55"/>
      <c r="D382" s="56"/>
      <c r="E382" s="95" t="s">
        <v>235</v>
      </c>
      <c r="F382" s="58">
        <f>+F383+F388</f>
        <v>0</v>
      </c>
      <c r="G382" s="59">
        <f t="shared" si="39"/>
        <v>0</v>
      </c>
      <c r="H382" s="58">
        <f>+H383+H388</f>
        <v>0</v>
      </c>
      <c r="I382" s="277">
        <f>+I383+I388</f>
        <v>0</v>
      </c>
      <c r="J382" s="58">
        <f>+J383+J388</f>
        <v>0</v>
      </c>
      <c r="K382" s="58">
        <f>+K383+K388</f>
        <v>0</v>
      </c>
      <c r="L382" s="285"/>
      <c r="M382" s="21"/>
      <c r="N382" s="285"/>
      <c r="O382" s="131"/>
      <c r="P382" s="131"/>
      <c r="Q382" s="131"/>
      <c r="R382" s="131"/>
      <c r="S382" s="131"/>
      <c r="T382" s="131"/>
      <c r="U382" s="131"/>
      <c r="V382" s="131"/>
      <c r="W382" s="131"/>
    </row>
    <row r="383" spans="1:23" ht="12.75">
      <c r="A383" s="54">
        <f t="shared" si="40"/>
        <v>159</v>
      </c>
      <c r="B383" s="55"/>
      <c r="C383" s="132" t="s">
        <v>44</v>
      </c>
      <c r="D383" s="56"/>
      <c r="E383" s="95" t="s">
        <v>74</v>
      </c>
      <c r="F383" s="58">
        <f>+F384+F385+F386+F387</f>
        <v>0</v>
      </c>
      <c r="G383" s="59">
        <f t="shared" si="39"/>
        <v>0</v>
      </c>
      <c r="H383" s="58">
        <f>+H384+H385+H386+H387</f>
        <v>0</v>
      </c>
      <c r="I383" s="277">
        <f>+I384+I385+I386+I387</f>
        <v>0</v>
      </c>
      <c r="J383" s="58">
        <f>+J384+J385+J386+J387</f>
        <v>0</v>
      </c>
      <c r="K383" s="58">
        <f>+K384+K385+K386+K387</f>
        <v>0</v>
      </c>
      <c r="L383" s="285"/>
      <c r="M383" s="21"/>
      <c r="N383" s="285"/>
      <c r="O383" s="131"/>
      <c r="P383" s="131"/>
      <c r="Q383" s="131"/>
      <c r="R383" s="131"/>
      <c r="S383" s="131"/>
      <c r="T383" s="131"/>
      <c r="U383" s="131"/>
      <c r="V383" s="131"/>
      <c r="W383" s="131"/>
    </row>
    <row r="384" spans="1:23" ht="12.75">
      <c r="A384" s="54">
        <f t="shared" si="40"/>
        <v>160</v>
      </c>
      <c r="B384" s="55"/>
      <c r="C384" s="55"/>
      <c r="D384" s="137" t="s">
        <v>44</v>
      </c>
      <c r="E384" s="74" t="s">
        <v>236</v>
      </c>
      <c r="F384" s="245"/>
      <c r="G384" s="89">
        <f t="shared" si="39"/>
        <v>0</v>
      </c>
      <c r="H384" s="245"/>
      <c r="I384" s="302"/>
      <c r="J384" s="245"/>
      <c r="K384" s="245"/>
      <c r="L384" s="285"/>
      <c r="M384" s="21"/>
      <c r="N384" s="285"/>
      <c r="O384" s="131"/>
      <c r="P384" s="131"/>
      <c r="Q384" s="131"/>
      <c r="R384" s="131"/>
      <c r="S384" s="131"/>
      <c r="T384" s="131"/>
      <c r="U384" s="131"/>
      <c r="V384" s="131"/>
      <c r="W384" s="131"/>
    </row>
    <row r="385" spans="1:23" ht="12.75">
      <c r="A385" s="54">
        <f t="shared" si="40"/>
        <v>161</v>
      </c>
      <c r="B385" s="55"/>
      <c r="C385" s="55"/>
      <c r="D385" s="137" t="s">
        <v>77</v>
      </c>
      <c r="E385" s="74" t="s">
        <v>78</v>
      </c>
      <c r="F385" s="245"/>
      <c r="G385" s="89">
        <f t="shared" si="39"/>
        <v>0</v>
      </c>
      <c r="H385" s="245"/>
      <c r="I385" s="302"/>
      <c r="J385" s="245"/>
      <c r="K385" s="245"/>
      <c r="L385" s="285"/>
      <c r="M385" s="21"/>
      <c r="N385" s="285"/>
      <c r="O385" s="131"/>
      <c r="P385" s="131"/>
      <c r="Q385" s="131"/>
      <c r="R385" s="131"/>
      <c r="S385" s="131"/>
      <c r="T385" s="131"/>
      <c r="U385" s="131"/>
      <c r="V385" s="131"/>
      <c r="W385" s="131"/>
    </row>
    <row r="386" spans="1:23" ht="12.75">
      <c r="A386" s="54">
        <f t="shared" si="40"/>
        <v>162</v>
      </c>
      <c r="B386" s="55"/>
      <c r="C386" s="55"/>
      <c r="D386" s="137" t="s">
        <v>81</v>
      </c>
      <c r="E386" s="74" t="s">
        <v>242</v>
      </c>
      <c r="F386" s="245"/>
      <c r="G386" s="89">
        <f t="shared" si="39"/>
        <v>0</v>
      </c>
      <c r="H386" s="245"/>
      <c r="I386" s="302"/>
      <c r="J386" s="245"/>
      <c r="K386" s="245"/>
      <c r="L386" s="285"/>
      <c r="M386" s="21"/>
      <c r="N386" s="285"/>
      <c r="O386" s="131"/>
      <c r="P386" s="131"/>
      <c r="Q386" s="131"/>
      <c r="R386" s="131"/>
      <c r="S386" s="131"/>
      <c r="T386" s="131"/>
      <c r="U386" s="131"/>
      <c r="V386" s="131"/>
      <c r="W386" s="131"/>
    </row>
    <row r="387" spans="1:23" ht="12.75">
      <c r="A387" s="54">
        <f t="shared" si="40"/>
        <v>163</v>
      </c>
      <c r="B387" s="55"/>
      <c r="C387" s="55"/>
      <c r="D387" s="56">
        <v>30</v>
      </c>
      <c r="E387" s="74" t="s">
        <v>272</v>
      </c>
      <c r="F387" s="245"/>
      <c r="G387" s="89">
        <f t="shared" si="39"/>
        <v>0</v>
      </c>
      <c r="H387" s="245"/>
      <c r="I387" s="302"/>
      <c r="J387" s="245"/>
      <c r="K387" s="245"/>
      <c r="L387" s="285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</row>
    <row r="388" spans="1:23" ht="12.75">
      <c r="A388" s="54">
        <f t="shared" si="40"/>
        <v>164</v>
      </c>
      <c r="B388" s="55"/>
      <c r="C388" s="132" t="s">
        <v>81</v>
      </c>
      <c r="D388" s="56"/>
      <c r="E388" s="74" t="s">
        <v>240</v>
      </c>
      <c r="F388" s="245"/>
      <c r="G388" s="89">
        <f t="shared" si="39"/>
        <v>0</v>
      </c>
      <c r="H388" s="245"/>
      <c r="I388" s="302"/>
      <c r="J388" s="245"/>
      <c r="K388" s="245"/>
      <c r="L388" s="285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</row>
    <row r="389" spans="1:23" ht="12.75">
      <c r="A389" s="54">
        <f t="shared" si="40"/>
        <v>165</v>
      </c>
      <c r="B389" s="55"/>
      <c r="C389" s="55"/>
      <c r="D389" s="56"/>
      <c r="E389" s="95" t="s">
        <v>241</v>
      </c>
      <c r="F389" s="58">
        <f>+F390+F391+F392</f>
        <v>0</v>
      </c>
      <c r="G389" s="59">
        <f t="shared" si="39"/>
        <v>0</v>
      </c>
      <c r="H389" s="58">
        <f>+H390+H391+H392</f>
        <v>0</v>
      </c>
      <c r="I389" s="277">
        <f>+I390+I391+I392</f>
        <v>0</v>
      </c>
      <c r="J389" s="58">
        <f>+J390+J391+J392</f>
        <v>0</v>
      </c>
      <c r="K389" s="58">
        <f>+K390+K391+K392</f>
        <v>0</v>
      </c>
      <c r="L389" s="285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</row>
    <row r="390" spans="1:23" ht="12.75">
      <c r="A390" s="54">
        <f t="shared" si="40"/>
        <v>166</v>
      </c>
      <c r="B390" s="55">
        <v>71</v>
      </c>
      <c r="C390" s="132" t="s">
        <v>44</v>
      </c>
      <c r="D390" s="137" t="s">
        <v>77</v>
      </c>
      <c r="E390" s="74" t="s">
        <v>78</v>
      </c>
      <c r="F390" s="88"/>
      <c r="G390" s="89">
        <f>H390+I390+J390+K390</f>
        <v>0</v>
      </c>
      <c r="H390" s="88"/>
      <c r="I390" s="206"/>
      <c r="J390" s="88"/>
      <c r="K390" s="88"/>
      <c r="L390" s="285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</row>
    <row r="391" spans="1:23" ht="12.75">
      <c r="A391" s="54">
        <f t="shared" si="40"/>
        <v>167</v>
      </c>
      <c r="B391" s="55"/>
      <c r="C391" s="55"/>
      <c r="D391" s="137" t="s">
        <v>81</v>
      </c>
      <c r="E391" s="74" t="s">
        <v>242</v>
      </c>
      <c r="F391" s="88"/>
      <c r="G391" s="89">
        <f>H391+I391+J391+K391</f>
        <v>0</v>
      </c>
      <c r="H391" s="88"/>
      <c r="I391" s="206"/>
      <c r="J391" s="88"/>
      <c r="K391" s="88"/>
      <c r="L391" s="285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</row>
    <row r="392" spans="1:23" ht="12.75">
      <c r="A392" s="54">
        <f t="shared" si="40"/>
        <v>168</v>
      </c>
      <c r="B392" s="55"/>
      <c r="C392" s="55"/>
      <c r="D392" s="56">
        <v>30</v>
      </c>
      <c r="E392" s="105" t="s">
        <v>239</v>
      </c>
      <c r="F392" s="88"/>
      <c r="G392" s="89">
        <f>H392+I392+J392+K392</f>
        <v>0</v>
      </c>
      <c r="H392" s="88"/>
      <c r="I392" s="206"/>
      <c r="J392" s="88"/>
      <c r="K392" s="88"/>
      <c r="L392" s="285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</row>
    <row r="393" spans="1:23" ht="12.75">
      <c r="A393" s="54">
        <f t="shared" si="40"/>
        <v>169</v>
      </c>
      <c r="B393" s="55" t="s">
        <v>16</v>
      </c>
      <c r="C393" s="55" t="s">
        <v>244</v>
      </c>
      <c r="D393" s="96" t="s">
        <v>18</v>
      </c>
      <c r="E393" s="74"/>
      <c r="F393" s="88"/>
      <c r="G393" s="89">
        <f>H393+I393+J393+K393</f>
        <v>0</v>
      </c>
      <c r="H393" s="88"/>
      <c r="I393" s="206"/>
      <c r="J393" s="88"/>
      <c r="K393" s="88"/>
      <c r="L393" s="285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</row>
    <row r="394" spans="1:23" ht="12.75">
      <c r="A394" s="54">
        <f t="shared" si="40"/>
        <v>170</v>
      </c>
      <c r="B394" s="55"/>
      <c r="C394" s="55"/>
      <c r="D394" s="56"/>
      <c r="E394" s="95" t="s">
        <v>273</v>
      </c>
      <c r="F394" s="89"/>
      <c r="G394" s="89"/>
      <c r="H394" s="89"/>
      <c r="I394" s="293"/>
      <c r="J394" s="89"/>
      <c r="K394" s="89"/>
      <c r="L394" s="285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</row>
    <row r="395" spans="1:23" ht="12.75">
      <c r="A395" s="54">
        <f t="shared" si="40"/>
        <v>171</v>
      </c>
      <c r="B395" s="55"/>
      <c r="C395" s="55"/>
      <c r="D395" s="56"/>
      <c r="E395" s="68" t="s">
        <v>246</v>
      </c>
      <c r="F395" s="58">
        <f>+F396+F399+F400</f>
        <v>0</v>
      </c>
      <c r="G395" s="59">
        <f aca="true" t="shared" si="43" ref="G395:G407">H395+I395+J395+K395</f>
        <v>29236</v>
      </c>
      <c r="H395" s="58">
        <f>+H396+H399+H400+H404</f>
        <v>6956</v>
      </c>
      <c r="I395" s="277">
        <f>+I396+I399+I400+I404</f>
        <v>7437</v>
      </c>
      <c r="J395" s="58">
        <f>+J396+J399+J400+J404</f>
        <v>7465</v>
      </c>
      <c r="K395" s="58">
        <f>+K396+K399+K400+K404</f>
        <v>7378</v>
      </c>
      <c r="L395" s="285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</row>
    <row r="396" spans="1:23" ht="12.75">
      <c r="A396" s="54">
        <f t="shared" si="40"/>
        <v>172</v>
      </c>
      <c r="B396" s="55"/>
      <c r="C396" s="132" t="s">
        <v>105</v>
      </c>
      <c r="D396" s="56"/>
      <c r="E396" s="68" t="s">
        <v>247</v>
      </c>
      <c r="F396" s="58">
        <f>+F397+F398</f>
        <v>0</v>
      </c>
      <c r="G396" s="59">
        <f t="shared" si="43"/>
        <v>0</v>
      </c>
      <c r="H396" s="58">
        <f>+H397+H398</f>
        <v>0</v>
      </c>
      <c r="I396" s="277">
        <f>+I397+I398</f>
        <v>0</v>
      </c>
      <c r="J396" s="58">
        <f>+J397+J398</f>
        <v>0</v>
      </c>
      <c r="K396" s="58">
        <f>+K397+K398</f>
        <v>0</v>
      </c>
      <c r="L396" s="285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</row>
    <row r="397" spans="1:23" ht="12.75">
      <c r="A397" s="54">
        <f t="shared" si="40"/>
        <v>173</v>
      </c>
      <c r="B397" s="55"/>
      <c r="C397" s="55"/>
      <c r="D397" s="137" t="s">
        <v>77</v>
      </c>
      <c r="E397" s="74" t="s">
        <v>248</v>
      </c>
      <c r="F397" s="88">
        <v>0</v>
      </c>
      <c r="G397" s="89">
        <f t="shared" si="43"/>
        <v>0</v>
      </c>
      <c r="H397" s="88">
        <v>0</v>
      </c>
      <c r="I397" s="206">
        <v>0</v>
      </c>
      <c r="J397" s="88">
        <v>0</v>
      </c>
      <c r="K397" s="88">
        <v>0</v>
      </c>
      <c r="L397" s="285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</row>
    <row r="398" spans="1:23" ht="12.75">
      <c r="A398" s="54">
        <f t="shared" si="40"/>
        <v>174</v>
      </c>
      <c r="B398" s="55"/>
      <c r="C398" s="55"/>
      <c r="D398" s="56">
        <v>50</v>
      </c>
      <c r="E398" s="74" t="s">
        <v>275</v>
      </c>
      <c r="F398" s="88"/>
      <c r="G398" s="89">
        <f t="shared" si="43"/>
        <v>0</v>
      </c>
      <c r="H398" s="88"/>
      <c r="I398" s="206"/>
      <c r="J398" s="88"/>
      <c r="K398" s="88"/>
      <c r="L398" s="285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</row>
    <row r="399" spans="1:23" ht="12.75">
      <c r="A399" s="54">
        <f t="shared" si="40"/>
        <v>175</v>
      </c>
      <c r="B399" s="55"/>
      <c r="C399" s="132" t="s">
        <v>39</v>
      </c>
      <c r="D399" s="56"/>
      <c r="E399" s="68" t="s">
        <v>250</v>
      </c>
      <c r="F399" s="88">
        <v>0</v>
      </c>
      <c r="G399" s="89">
        <f t="shared" si="43"/>
        <v>0</v>
      </c>
      <c r="H399" s="88">
        <v>0</v>
      </c>
      <c r="I399" s="206">
        <v>0</v>
      </c>
      <c r="J399" s="88">
        <v>0</v>
      </c>
      <c r="K399" s="88">
        <v>0</v>
      </c>
      <c r="L399" s="285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</row>
    <row r="400" spans="1:23" ht="12.75">
      <c r="A400" s="54">
        <f t="shared" si="40"/>
        <v>176</v>
      </c>
      <c r="B400" s="55"/>
      <c r="C400" s="132" t="s">
        <v>151</v>
      </c>
      <c r="D400" s="56"/>
      <c r="E400" s="68" t="s">
        <v>286</v>
      </c>
      <c r="F400" s="58">
        <f>+F401+F402</f>
        <v>0</v>
      </c>
      <c r="G400" s="59">
        <f t="shared" si="43"/>
        <v>29236</v>
      </c>
      <c r="H400" s="58">
        <f>+H401+H402+H403</f>
        <v>6956</v>
      </c>
      <c r="I400" s="277">
        <f>+I401+I402+I403</f>
        <v>7437</v>
      </c>
      <c r="J400" s="58">
        <f>+J401+J402+J403</f>
        <v>7465</v>
      </c>
      <c r="K400" s="58">
        <f>+K401+K402+K403</f>
        <v>7378</v>
      </c>
      <c r="L400" s="285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</row>
    <row r="401" spans="1:23" ht="12.75">
      <c r="A401" s="54">
        <f t="shared" si="40"/>
        <v>177</v>
      </c>
      <c r="B401" s="55"/>
      <c r="C401" s="55"/>
      <c r="D401" s="137" t="s">
        <v>44</v>
      </c>
      <c r="E401" s="74" t="s">
        <v>252</v>
      </c>
      <c r="F401" s="88"/>
      <c r="G401" s="89">
        <f t="shared" si="43"/>
        <v>29236</v>
      </c>
      <c r="H401" s="88">
        <v>6956</v>
      </c>
      <c r="I401" s="206">
        <v>7437</v>
      </c>
      <c r="J401" s="88">
        <v>7465</v>
      </c>
      <c r="K401" s="88">
        <v>7378</v>
      </c>
      <c r="L401" s="285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</row>
    <row r="402" spans="1:23" ht="12.75">
      <c r="A402" s="54">
        <f t="shared" si="40"/>
        <v>178</v>
      </c>
      <c r="B402" s="55"/>
      <c r="C402" s="55"/>
      <c r="D402" s="137" t="s">
        <v>151</v>
      </c>
      <c r="E402" s="74" t="s">
        <v>253</v>
      </c>
      <c r="F402" s="88"/>
      <c r="G402" s="89">
        <f t="shared" si="43"/>
        <v>0</v>
      </c>
      <c r="H402" s="88"/>
      <c r="I402" s="206"/>
      <c r="J402" s="88"/>
      <c r="K402" s="88"/>
      <c r="L402" s="285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</row>
    <row r="403" spans="1:23" ht="12.75">
      <c r="A403" s="54">
        <f t="shared" si="40"/>
        <v>179</v>
      </c>
      <c r="B403" s="55"/>
      <c r="C403" s="137">
        <v>10</v>
      </c>
      <c r="D403" s="137"/>
      <c r="E403" s="74" t="s">
        <v>287</v>
      </c>
      <c r="F403" s="88"/>
      <c r="G403" s="89">
        <f t="shared" si="43"/>
        <v>0</v>
      </c>
      <c r="H403" s="88"/>
      <c r="I403" s="206"/>
      <c r="J403" s="88"/>
      <c r="K403" s="88"/>
      <c r="L403" s="285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</row>
    <row r="404" spans="1:23" ht="12.75">
      <c r="A404" s="54">
        <f t="shared" si="40"/>
        <v>180</v>
      </c>
      <c r="B404" s="55"/>
      <c r="C404" s="207">
        <v>50</v>
      </c>
      <c r="D404" s="207"/>
      <c r="E404" s="68" t="s">
        <v>288</v>
      </c>
      <c r="F404" s="208"/>
      <c r="G404" s="59">
        <f t="shared" si="43"/>
        <v>0</v>
      </c>
      <c r="H404" s="208">
        <f>H405+H406</f>
        <v>0</v>
      </c>
      <c r="I404" s="279">
        <f>I405+I406</f>
        <v>0</v>
      </c>
      <c r="J404" s="208">
        <f>J405+J406</f>
        <v>0</v>
      </c>
      <c r="K404" s="208">
        <f>K405+K406</f>
        <v>0</v>
      </c>
      <c r="L404" s="285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</row>
    <row r="405" spans="1:23" ht="12.75">
      <c r="A405" s="54">
        <f t="shared" si="40"/>
        <v>181</v>
      </c>
      <c r="B405" s="55"/>
      <c r="C405" s="55"/>
      <c r="D405" s="137" t="s">
        <v>44</v>
      </c>
      <c r="E405" s="74" t="s">
        <v>256</v>
      </c>
      <c r="F405" s="88"/>
      <c r="G405" s="89">
        <f t="shared" si="43"/>
        <v>0</v>
      </c>
      <c r="H405" s="88"/>
      <c r="I405" s="206"/>
      <c r="J405" s="88"/>
      <c r="K405" s="88"/>
      <c r="L405" s="285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</row>
    <row r="406" spans="1:23" ht="12.75">
      <c r="A406" s="54">
        <f t="shared" si="40"/>
        <v>182</v>
      </c>
      <c r="B406" s="55"/>
      <c r="C406" s="55"/>
      <c r="D406" s="137">
        <v>50</v>
      </c>
      <c r="E406" s="74" t="s">
        <v>289</v>
      </c>
      <c r="F406" s="88"/>
      <c r="G406" s="89">
        <f t="shared" si="43"/>
        <v>0</v>
      </c>
      <c r="H406" s="88"/>
      <c r="I406" s="206"/>
      <c r="J406" s="88"/>
      <c r="K406" s="88"/>
      <c r="L406" s="285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</row>
    <row r="407" spans="1:23" ht="12.75">
      <c r="A407" s="54">
        <f>A406+1</f>
        <v>183</v>
      </c>
      <c r="B407" s="55"/>
      <c r="C407" s="55"/>
      <c r="D407" s="56"/>
      <c r="E407" s="199" t="s">
        <v>290</v>
      </c>
      <c r="F407" s="58">
        <f>+F409+F497</f>
        <v>0</v>
      </c>
      <c r="G407" s="59">
        <f t="shared" si="43"/>
        <v>7498</v>
      </c>
      <c r="H407" s="58">
        <f>+H409+H497</f>
        <v>771</v>
      </c>
      <c r="I407" s="277">
        <f>+I409+I497</f>
        <v>2255</v>
      </c>
      <c r="J407" s="58">
        <f>+J409+J497</f>
        <v>2545</v>
      </c>
      <c r="K407" s="58">
        <f>+K409+K497</f>
        <v>1927</v>
      </c>
      <c r="L407" s="285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</row>
    <row r="408" spans="1:23" ht="12.75">
      <c r="A408" s="54"/>
      <c r="B408" s="55" t="s">
        <v>56</v>
      </c>
      <c r="C408" s="55" t="s">
        <v>57</v>
      </c>
      <c r="D408" s="96" t="s">
        <v>58</v>
      </c>
      <c r="E408" s="74"/>
      <c r="F408" s="89"/>
      <c r="G408" s="89"/>
      <c r="H408" s="89"/>
      <c r="I408" s="293"/>
      <c r="J408" s="89"/>
      <c r="K408" s="89"/>
      <c r="L408" s="285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</row>
    <row r="409" spans="1:23" ht="12.75">
      <c r="A409" s="54">
        <f>A407+1</f>
        <v>184</v>
      </c>
      <c r="B409" s="55"/>
      <c r="C409" s="55"/>
      <c r="D409" s="56"/>
      <c r="E409" s="95" t="s">
        <v>133</v>
      </c>
      <c r="F409" s="58">
        <f>+F410+F444+F486+F489+F490</f>
        <v>0</v>
      </c>
      <c r="G409" s="59">
        <f aca="true" t="shared" si="44" ref="G409:G472">H409+I409+J409+K409</f>
        <v>1300</v>
      </c>
      <c r="H409" s="203">
        <f>+H410+H444+H486</f>
        <v>290</v>
      </c>
      <c r="I409" s="299">
        <f>+I410+I444</f>
        <v>555</v>
      </c>
      <c r="J409" s="203">
        <f>+J410+J444</f>
        <v>445</v>
      </c>
      <c r="K409" s="203">
        <f>+K410+K444</f>
        <v>10</v>
      </c>
      <c r="L409" s="285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</row>
    <row r="410" spans="1:23" ht="12.75">
      <c r="A410" s="54">
        <f aca="true" t="shared" si="45" ref="A410:A473">A409+1</f>
        <v>185</v>
      </c>
      <c r="B410" s="55"/>
      <c r="C410" s="55">
        <v>10</v>
      </c>
      <c r="D410" s="56"/>
      <c r="E410" s="95" t="s">
        <v>260</v>
      </c>
      <c r="F410" s="58">
        <f>+F411+F429+F436</f>
        <v>0</v>
      </c>
      <c r="G410" s="59">
        <f t="shared" si="44"/>
        <v>0</v>
      </c>
      <c r="H410" s="203">
        <f>+H411+H429+H436</f>
        <v>0</v>
      </c>
      <c r="I410" s="299">
        <f>+I411+I429+I436</f>
        <v>0</v>
      </c>
      <c r="J410" s="203">
        <f>+J411+J429+J436</f>
        <v>0</v>
      </c>
      <c r="K410" s="203">
        <f>+K411+K429+K436</f>
        <v>0</v>
      </c>
      <c r="L410" s="285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</row>
    <row r="411" spans="1:23" ht="12.75">
      <c r="A411" s="54">
        <f t="shared" si="45"/>
        <v>186</v>
      </c>
      <c r="B411" s="55"/>
      <c r="C411" s="132" t="s">
        <v>44</v>
      </c>
      <c r="D411" s="56"/>
      <c r="E411" s="95" t="s">
        <v>139</v>
      </c>
      <c r="F411" s="58">
        <f>+F412+F413+F414+F415+F416+F417+F418+F419+F420+F421+F422+F423+F424+F425+F426+F427+F428</f>
        <v>0</v>
      </c>
      <c r="G411" s="59">
        <f t="shared" si="44"/>
        <v>0</v>
      </c>
      <c r="H411" s="203">
        <f>+H412+H413+H414+H415+H416+H417+H418+H419+H420+H421+H422+H423+H424+H425+H426+H427+H428</f>
        <v>0</v>
      </c>
      <c r="I411" s="299">
        <f>+I412+I413+I414+I415+I416+I417+I418+I419+I420+I421+I422+I423+I424+I425+I426+I427+I428</f>
        <v>0</v>
      </c>
      <c r="J411" s="203">
        <f>+J412+J413+J414+J415+J416+J417+J418+J419+J420+J421+J422+J423+J424+J425+J426+J427+J428</f>
        <v>0</v>
      </c>
      <c r="K411" s="203">
        <f>+K412+K413+K414+K415+K416+K417+K418+K419+K420+K421+K422+K423+K424+K425+K426+K427+K428</f>
        <v>0</v>
      </c>
      <c r="L411" s="285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</row>
    <row r="412" spans="1:23" ht="12.75">
      <c r="A412" s="54">
        <f t="shared" si="45"/>
        <v>187</v>
      </c>
      <c r="B412" s="55"/>
      <c r="C412" s="55"/>
      <c r="D412" s="137" t="s">
        <v>44</v>
      </c>
      <c r="E412" s="74" t="s">
        <v>141</v>
      </c>
      <c r="F412" s="88"/>
      <c r="G412" s="89">
        <f t="shared" si="44"/>
        <v>0</v>
      </c>
      <c r="H412" s="84"/>
      <c r="I412" s="301"/>
      <c r="J412" s="84"/>
      <c r="K412" s="84"/>
      <c r="L412" s="285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</row>
    <row r="413" spans="1:23" ht="12.75">
      <c r="A413" s="54">
        <f t="shared" si="45"/>
        <v>188</v>
      </c>
      <c r="B413" s="55"/>
      <c r="C413" s="55"/>
      <c r="D413" s="137" t="s">
        <v>77</v>
      </c>
      <c r="E413" s="74" t="s">
        <v>143</v>
      </c>
      <c r="F413" s="88"/>
      <c r="G413" s="89">
        <f t="shared" si="44"/>
        <v>0</v>
      </c>
      <c r="H413" s="84"/>
      <c r="I413" s="301"/>
      <c r="J413" s="84"/>
      <c r="K413" s="84"/>
      <c r="L413" s="285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</row>
    <row r="414" spans="1:23" ht="12.75">
      <c r="A414" s="54">
        <f t="shared" si="45"/>
        <v>189</v>
      </c>
      <c r="B414" s="55"/>
      <c r="C414" s="55"/>
      <c r="D414" s="137" t="s">
        <v>81</v>
      </c>
      <c r="E414" s="74" t="s">
        <v>145</v>
      </c>
      <c r="F414" s="88"/>
      <c r="G414" s="89">
        <f t="shared" si="44"/>
        <v>0</v>
      </c>
      <c r="H414" s="84"/>
      <c r="I414" s="301"/>
      <c r="J414" s="84"/>
      <c r="K414" s="84"/>
      <c r="L414" s="285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</row>
    <row r="415" spans="1:23" ht="12.75">
      <c r="A415" s="54">
        <f t="shared" si="45"/>
        <v>190</v>
      </c>
      <c r="B415" s="55"/>
      <c r="C415" s="55"/>
      <c r="D415" s="137" t="s">
        <v>105</v>
      </c>
      <c r="E415" s="74" t="s">
        <v>147</v>
      </c>
      <c r="F415" s="88"/>
      <c r="G415" s="89">
        <f t="shared" si="44"/>
        <v>0</v>
      </c>
      <c r="H415" s="84"/>
      <c r="I415" s="301"/>
      <c r="J415" s="84"/>
      <c r="K415" s="84"/>
      <c r="L415" s="285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</row>
    <row r="416" spans="1:23" ht="12.75">
      <c r="A416" s="54">
        <f t="shared" si="45"/>
        <v>191</v>
      </c>
      <c r="B416" s="55"/>
      <c r="C416" s="55"/>
      <c r="D416" s="137" t="s">
        <v>39</v>
      </c>
      <c r="E416" s="74" t="s">
        <v>149</v>
      </c>
      <c r="F416" s="88"/>
      <c r="G416" s="89">
        <f t="shared" si="44"/>
        <v>0</v>
      </c>
      <c r="H416" s="84"/>
      <c r="I416" s="301"/>
      <c r="J416" s="84"/>
      <c r="K416" s="84"/>
      <c r="L416" s="285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</row>
    <row r="417" spans="1:23" ht="12.75">
      <c r="A417" s="54">
        <f t="shared" si="45"/>
        <v>192</v>
      </c>
      <c r="B417" s="55"/>
      <c r="C417" s="55"/>
      <c r="D417" s="137" t="s">
        <v>151</v>
      </c>
      <c r="E417" s="74" t="s">
        <v>152</v>
      </c>
      <c r="F417" s="88"/>
      <c r="G417" s="89">
        <f t="shared" si="44"/>
        <v>0</v>
      </c>
      <c r="H417" s="84"/>
      <c r="I417" s="301"/>
      <c r="J417" s="84"/>
      <c r="K417" s="84"/>
      <c r="L417" s="285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</row>
    <row r="418" spans="1:23" ht="12.75">
      <c r="A418" s="54">
        <f t="shared" si="45"/>
        <v>193</v>
      </c>
      <c r="B418" s="55"/>
      <c r="C418" s="55"/>
      <c r="D418" s="137" t="s">
        <v>154</v>
      </c>
      <c r="E418" s="74" t="s">
        <v>155</v>
      </c>
      <c r="F418" s="88"/>
      <c r="G418" s="89">
        <f t="shared" si="44"/>
        <v>0</v>
      </c>
      <c r="H418" s="84"/>
      <c r="I418" s="301"/>
      <c r="J418" s="84"/>
      <c r="K418" s="84"/>
      <c r="L418" s="285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</row>
    <row r="419" spans="1:23" ht="12.75">
      <c r="A419" s="54">
        <f t="shared" si="45"/>
        <v>194</v>
      </c>
      <c r="B419" s="55"/>
      <c r="C419" s="55"/>
      <c r="D419" s="137" t="s">
        <v>62</v>
      </c>
      <c r="E419" s="74" t="s">
        <v>156</v>
      </c>
      <c r="F419" s="88"/>
      <c r="G419" s="89">
        <f t="shared" si="44"/>
        <v>0</v>
      </c>
      <c r="H419" s="84"/>
      <c r="I419" s="301"/>
      <c r="J419" s="84"/>
      <c r="K419" s="84"/>
      <c r="L419" s="285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</row>
    <row r="420" spans="1:23" ht="12.75">
      <c r="A420" s="54">
        <f t="shared" si="45"/>
        <v>195</v>
      </c>
      <c r="B420" s="55"/>
      <c r="C420" s="55"/>
      <c r="D420" s="137" t="s">
        <v>157</v>
      </c>
      <c r="E420" s="74" t="s">
        <v>261</v>
      </c>
      <c r="F420" s="88"/>
      <c r="G420" s="89">
        <f t="shared" si="44"/>
        <v>0</v>
      </c>
      <c r="H420" s="84"/>
      <c r="I420" s="301"/>
      <c r="J420" s="84"/>
      <c r="K420" s="84"/>
      <c r="L420" s="285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</row>
    <row r="421" spans="1:23" ht="12.75">
      <c r="A421" s="54">
        <f t="shared" si="45"/>
        <v>196</v>
      </c>
      <c r="B421" s="55"/>
      <c r="C421" s="55"/>
      <c r="D421" s="56">
        <v>10</v>
      </c>
      <c r="E421" s="74" t="s">
        <v>159</v>
      </c>
      <c r="F421" s="88"/>
      <c r="G421" s="89">
        <f t="shared" si="44"/>
        <v>0</v>
      </c>
      <c r="H421" s="84"/>
      <c r="I421" s="301"/>
      <c r="J421" s="84"/>
      <c r="K421" s="84"/>
      <c r="L421" s="285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</row>
    <row r="422" spans="1:23" ht="12.75">
      <c r="A422" s="54">
        <f t="shared" si="45"/>
        <v>197</v>
      </c>
      <c r="B422" s="55"/>
      <c r="C422" s="55"/>
      <c r="D422" s="56">
        <v>11</v>
      </c>
      <c r="E422" s="74" t="s">
        <v>160</v>
      </c>
      <c r="F422" s="88"/>
      <c r="G422" s="89">
        <f t="shared" si="44"/>
        <v>0</v>
      </c>
      <c r="H422" s="84"/>
      <c r="I422" s="301"/>
      <c r="J422" s="84"/>
      <c r="K422" s="84"/>
      <c r="L422" s="285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</row>
    <row r="423" spans="1:23" ht="12.75">
      <c r="A423" s="54">
        <f t="shared" si="45"/>
        <v>198</v>
      </c>
      <c r="B423" s="55"/>
      <c r="C423" s="55"/>
      <c r="D423" s="56">
        <v>12</v>
      </c>
      <c r="E423" s="74" t="s">
        <v>161</v>
      </c>
      <c r="F423" s="88"/>
      <c r="G423" s="89">
        <f t="shared" si="44"/>
        <v>0</v>
      </c>
      <c r="H423" s="84"/>
      <c r="I423" s="301"/>
      <c r="J423" s="84"/>
      <c r="K423" s="84"/>
      <c r="L423" s="285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</row>
    <row r="424" spans="1:23" ht="12.75">
      <c r="A424" s="54">
        <f t="shared" si="45"/>
        <v>199</v>
      </c>
      <c r="B424" s="55"/>
      <c r="C424" s="55"/>
      <c r="D424" s="56">
        <v>13</v>
      </c>
      <c r="E424" s="74" t="s">
        <v>162</v>
      </c>
      <c r="F424" s="88"/>
      <c r="G424" s="89">
        <f t="shared" si="44"/>
        <v>0</v>
      </c>
      <c r="H424" s="84"/>
      <c r="I424" s="301"/>
      <c r="J424" s="84"/>
      <c r="K424" s="84"/>
      <c r="L424" s="285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</row>
    <row r="425" spans="1:23" ht="12.75">
      <c r="A425" s="54">
        <f t="shared" si="45"/>
        <v>200</v>
      </c>
      <c r="B425" s="55"/>
      <c r="C425" s="55"/>
      <c r="D425" s="56">
        <v>14</v>
      </c>
      <c r="E425" s="74" t="s">
        <v>163</v>
      </c>
      <c r="F425" s="88"/>
      <c r="G425" s="89">
        <f t="shared" si="44"/>
        <v>0</v>
      </c>
      <c r="H425" s="84"/>
      <c r="I425" s="301"/>
      <c r="J425" s="84"/>
      <c r="K425" s="84"/>
      <c r="L425" s="285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</row>
    <row r="426" spans="1:23" ht="12.75">
      <c r="A426" s="54">
        <f t="shared" si="45"/>
        <v>201</v>
      </c>
      <c r="B426" s="55"/>
      <c r="C426" s="55"/>
      <c r="D426" s="56">
        <v>15</v>
      </c>
      <c r="E426" s="74" t="s">
        <v>164</v>
      </c>
      <c r="F426" s="88"/>
      <c r="G426" s="89">
        <f t="shared" si="44"/>
        <v>0</v>
      </c>
      <c r="H426" s="84"/>
      <c r="I426" s="301"/>
      <c r="J426" s="84"/>
      <c r="K426" s="84"/>
      <c r="L426" s="285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</row>
    <row r="427" spans="1:23" ht="12.75">
      <c r="A427" s="54">
        <f t="shared" si="45"/>
        <v>202</v>
      </c>
      <c r="B427" s="55"/>
      <c r="C427" s="55"/>
      <c r="D427" s="56">
        <v>16</v>
      </c>
      <c r="E427" s="74" t="s">
        <v>165</v>
      </c>
      <c r="F427" s="88"/>
      <c r="G427" s="89">
        <f t="shared" si="44"/>
        <v>0</v>
      </c>
      <c r="H427" s="84"/>
      <c r="I427" s="301"/>
      <c r="J427" s="84"/>
      <c r="K427" s="84"/>
      <c r="L427" s="285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</row>
    <row r="428" spans="1:23" ht="12.75">
      <c r="A428" s="54">
        <f t="shared" si="45"/>
        <v>203</v>
      </c>
      <c r="B428" s="55"/>
      <c r="C428" s="55"/>
      <c r="D428" s="56">
        <v>30</v>
      </c>
      <c r="E428" s="74" t="s">
        <v>166</v>
      </c>
      <c r="F428" s="88"/>
      <c r="G428" s="89">
        <f t="shared" si="44"/>
        <v>0</v>
      </c>
      <c r="H428" s="84"/>
      <c r="I428" s="301"/>
      <c r="J428" s="84"/>
      <c r="K428" s="84"/>
      <c r="L428" s="285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</row>
    <row r="429" spans="1:23" ht="12.75">
      <c r="A429" s="54">
        <f t="shared" si="45"/>
        <v>204</v>
      </c>
      <c r="B429" s="55"/>
      <c r="C429" s="132" t="s">
        <v>77</v>
      </c>
      <c r="D429" s="56"/>
      <c r="E429" s="95" t="s">
        <v>167</v>
      </c>
      <c r="F429" s="58">
        <f>+F430+F431+F432+F433+F434+F435</f>
        <v>0</v>
      </c>
      <c r="G429" s="59">
        <f t="shared" si="44"/>
        <v>0</v>
      </c>
      <c r="H429" s="203">
        <f>+H430+H431+H432+H433+H434+H435</f>
        <v>0</v>
      </c>
      <c r="I429" s="299">
        <f>+I430+I431+I432+I433+I434+I435</f>
        <v>0</v>
      </c>
      <c r="J429" s="203">
        <f>+J430+J431+J432+J433+J434+J435</f>
        <v>0</v>
      </c>
      <c r="K429" s="203">
        <f>+K430+K431+K432+K433+K434+K435</f>
        <v>0</v>
      </c>
      <c r="L429" s="285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</row>
    <row r="430" spans="1:23" ht="12.75">
      <c r="A430" s="54">
        <f t="shared" si="45"/>
        <v>205</v>
      </c>
      <c r="B430" s="55"/>
      <c r="C430" s="55"/>
      <c r="D430" s="137" t="s">
        <v>44</v>
      </c>
      <c r="E430" s="74" t="s">
        <v>262</v>
      </c>
      <c r="F430" s="88"/>
      <c r="G430" s="89">
        <f t="shared" si="44"/>
        <v>0</v>
      </c>
      <c r="H430" s="84"/>
      <c r="I430" s="301"/>
      <c r="J430" s="84"/>
      <c r="K430" s="84"/>
      <c r="L430" s="285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</row>
    <row r="431" spans="1:23" ht="12.75">
      <c r="A431" s="54">
        <f t="shared" si="45"/>
        <v>206</v>
      </c>
      <c r="B431" s="55"/>
      <c r="C431" s="55"/>
      <c r="D431" s="137" t="s">
        <v>77</v>
      </c>
      <c r="E431" s="74" t="s">
        <v>263</v>
      </c>
      <c r="F431" s="88"/>
      <c r="G431" s="89">
        <f t="shared" si="44"/>
        <v>0</v>
      </c>
      <c r="H431" s="84"/>
      <c r="I431" s="301"/>
      <c r="J431" s="84"/>
      <c r="K431" s="84"/>
      <c r="L431" s="285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</row>
    <row r="432" spans="1:23" ht="12.75">
      <c r="A432" s="54">
        <f t="shared" si="45"/>
        <v>207</v>
      </c>
      <c r="B432" s="55"/>
      <c r="C432" s="55"/>
      <c r="D432" s="137" t="s">
        <v>81</v>
      </c>
      <c r="E432" s="74" t="s">
        <v>170</v>
      </c>
      <c r="F432" s="88"/>
      <c r="G432" s="89">
        <f t="shared" si="44"/>
        <v>0</v>
      </c>
      <c r="H432" s="84"/>
      <c r="I432" s="301"/>
      <c r="J432" s="84"/>
      <c r="K432" s="84"/>
      <c r="L432" s="285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</row>
    <row r="433" spans="1:23" ht="12.75">
      <c r="A433" s="54">
        <f t="shared" si="45"/>
        <v>208</v>
      </c>
      <c r="B433" s="55"/>
      <c r="C433" s="55"/>
      <c r="D433" s="137" t="s">
        <v>105</v>
      </c>
      <c r="E433" s="74" t="s">
        <v>264</v>
      </c>
      <c r="F433" s="88"/>
      <c r="G433" s="89">
        <f t="shared" si="44"/>
        <v>0</v>
      </c>
      <c r="H433" s="84"/>
      <c r="I433" s="301"/>
      <c r="J433" s="84"/>
      <c r="K433" s="84"/>
      <c r="L433" s="285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</row>
    <row r="434" spans="1:23" ht="12.75">
      <c r="A434" s="54">
        <f t="shared" si="45"/>
        <v>209</v>
      </c>
      <c r="B434" s="55"/>
      <c r="C434" s="55"/>
      <c r="D434" s="137" t="s">
        <v>39</v>
      </c>
      <c r="E434" s="74" t="s">
        <v>265</v>
      </c>
      <c r="F434" s="88"/>
      <c r="G434" s="89">
        <f t="shared" si="44"/>
        <v>0</v>
      </c>
      <c r="H434" s="84"/>
      <c r="I434" s="301"/>
      <c r="J434" s="84"/>
      <c r="K434" s="84"/>
      <c r="L434" s="285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</row>
    <row r="435" spans="1:23" ht="12.75">
      <c r="A435" s="54">
        <f t="shared" si="45"/>
        <v>210</v>
      </c>
      <c r="B435" s="55"/>
      <c r="C435" s="55"/>
      <c r="D435" s="56">
        <v>30</v>
      </c>
      <c r="E435" s="74" t="s">
        <v>173</v>
      </c>
      <c r="F435" s="88"/>
      <c r="G435" s="89">
        <f t="shared" si="44"/>
        <v>0</v>
      </c>
      <c r="H435" s="84"/>
      <c r="I435" s="301"/>
      <c r="J435" s="84"/>
      <c r="K435" s="84"/>
      <c r="L435" s="285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</row>
    <row r="436" spans="1:23" ht="12.75">
      <c r="A436" s="54">
        <f t="shared" si="45"/>
        <v>211</v>
      </c>
      <c r="B436" s="55"/>
      <c r="C436" s="132" t="s">
        <v>81</v>
      </c>
      <c r="D436" s="56"/>
      <c r="E436" s="95" t="s">
        <v>174</v>
      </c>
      <c r="F436" s="58">
        <f>+F437+F438+F439+F440+F441+F442+F443</f>
        <v>0</v>
      </c>
      <c r="G436" s="59">
        <f t="shared" si="44"/>
        <v>0</v>
      </c>
      <c r="H436" s="203">
        <f>+H437+H438+H439+H440+H441+H442+H443</f>
        <v>0</v>
      </c>
      <c r="I436" s="299">
        <f>+I437+I438+I439+I440+I441+I442+I443</f>
        <v>0</v>
      </c>
      <c r="J436" s="203">
        <f>+J437+J438+J439+J440+J441+J442+J443</f>
        <v>0</v>
      </c>
      <c r="K436" s="203">
        <f>+K437+K438+K439+K440+K441+K442+K443</f>
        <v>0</v>
      </c>
      <c r="L436" s="285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</row>
    <row r="437" spans="1:23" ht="12.75">
      <c r="A437" s="54">
        <f t="shared" si="45"/>
        <v>212</v>
      </c>
      <c r="B437" s="55"/>
      <c r="C437" s="55"/>
      <c r="D437" s="137" t="s">
        <v>44</v>
      </c>
      <c r="E437" s="74" t="s">
        <v>175</v>
      </c>
      <c r="F437" s="88"/>
      <c r="G437" s="89">
        <f t="shared" si="44"/>
        <v>0</v>
      </c>
      <c r="H437" s="84"/>
      <c r="I437" s="301"/>
      <c r="J437" s="84"/>
      <c r="K437" s="84"/>
      <c r="L437" s="285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</row>
    <row r="438" spans="1:23" ht="12.75">
      <c r="A438" s="54">
        <f t="shared" si="45"/>
        <v>213</v>
      </c>
      <c r="B438" s="55"/>
      <c r="C438" s="55"/>
      <c r="D438" s="137" t="s">
        <v>77</v>
      </c>
      <c r="E438" s="74" t="s">
        <v>176</v>
      </c>
      <c r="F438" s="88"/>
      <c r="G438" s="89">
        <f t="shared" si="44"/>
        <v>0</v>
      </c>
      <c r="H438" s="84"/>
      <c r="I438" s="301"/>
      <c r="J438" s="84"/>
      <c r="K438" s="84"/>
      <c r="L438" s="285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</row>
    <row r="439" spans="1:23" ht="12.75">
      <c r="A439" s="54">
        <f t="shared" si="45"/>
        <v>214</v>
      </c>
      <c r="B439" s="55"/>
      <c r="C439" s="55"/>
      <c r="D439" s="137" t="s">
        <v>81</v>
      </c>
      <c r="E439" s="74" t="s">
        <v>177</v>
      </c>
      <c r="F439" s="88"/>
      <c r="G439" s="89">
        <f t="shared" si="44"/>
        <v>0</v>
      </c>
      <c r="H439" s="84"/>
      <c r="I439" s="301"/>
      <c r="J439" s="84"/>
      <c r="K439" s="84"/>
      <c r="L439" s="285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</row>
    <row r="440" spans="1:23" ht="12.75">
      <c r="A440" s="54">
        <f t="shared" si="45"/>
        <v>215</v>
      </c>
      <c r="B440" s="55"/>
      <c r="C440" s="55"/>
      <c r="D440" s="137" t="s">
        <v>105</v>
      </c>
      <c r="E440" s="74" t="s">
        <v>266</v>
      </c>
      <c r="F440" s="88"/>
      <c r="G440" s="89">
        <f t="shared" si="44"/>
        <v>0</v>
      </c>
      <c r="H440" s="84"/>
      <c r="I440" s="301"/>
      <c r="J440" s="84"/>
      <c r="K440" s="84"/>
      <c r="L440" s="285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</row>
    <row r="441" spans="1:23" ht="12.75">
      <c r="A441" s="54">
        <f t="shared" si="45"/>
        <v>216</v>
      </c>
      <c r="B441" s="55"/>
      <c r="C441" s="55"/>
      <c r="D441" s="137" t="s">
        <v>39</v>
      </c>
      <c r="E441" s="74" t="s">
        <v>179</v>
      </c>
      <c r="F441" s="88"/>
      <c r="G441" s="89">
        <f t="shared" si="44"/>
        <v>0</v>
      </c>
      <c r="H441" s="84"/>
      <c r="I441" s="301"/>
      <c r="J441" s="84"/>
      <c r="K441" s="84"/>
      <c r="L441" s="285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</row>
    <row r="442" spans="1:23" ht="12.75">
      <c r="A442" s="54">
        <f t="shared" si="45"/>
        <v>217</v>
      </c>
      <c r="B442" s="55"/>
      <c r="C442" s="55"/>
      <c r="D442" s="137" t="s">
        <v>151</v>
      </c>
      <c r="E442" s="74" t="s">
        <v>180</v>
      </c>
      <c r="F442" s="88"/>
      <c r="G442" s="89">
        <f t="shared" si="44"/>
        <v>0</v>
      </c>
      <c r="H442" s="84"/>
      <c r="I442" s="301"/>
      <c r="J442" s="84"/>
      <c r="K442" s="84"/>
      <c r="L442" s="285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</row>
    <row r="443" spans="1:23" ht="12.75">
      <c r="A443" s="54">
        <f t="shared" si="45"/>
        <v>218</v>
      </c>
      <c r="B443" s="55"/>
      <c r="C443" s="55"/>
      <c r="D443" s="137" t="s">
        <v>154</v>
      </c>
      <c r="E443" s="74" t="s">
        <v>181</v>
      </c>
      <c r="F443" s="88"/>
      <c r="G443" s="89">
        <f t="shared" si="44"/>
        <v>0</v>
      </c>
      <c r="H443" s="84"/>
      <c r="I443" s="301"/>
      <c r="J443" s="84"/>
      <c r="K443" s="84"/>
      <c r="L443" s="285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</row>
    <row r="444" spans="1:23" ht="12.75">
      <c r="A444" s="54">
        <f t="shared" si="45"/>
        <v>219</v>
      </c>
      <c r="B444" s="55"/>
      <c r="C444" s="55">
        <v>20</v>
      </c>
      <c r="D444" s="56"/>
      <c r="E444" s="95" t="s">
        <v>291</v>
      </c>
      <c r="F444" s="58">
        <f>+F445+F456+F457+F460+F465+F469+F472+F473+F474+F475+F476+F477+F478+F480</f>
        <v>0</v>
      </c>
      <c r="G444" s="59">
        <f t="shared" si="44"/>
        <v>1300</v>
      </c>
      <c r="H444" s="203">
        <f>+H445+H456+H457+H460+H465+H469+H472+H473+H474+H475+H476+H477+H478+H480</f>
        <v>290</v>
      </c>
      <c r="I444" s="299">
        <f>+I445+I456+I457+I460+I465+I469+I472+I473+I474+I475+I476+I477+I478+I480</f>
        <v>555</v>
      </c>
      <c r="J444" s="203">
        <f>+J445+J456+J457+J460+J465+J469+J472+J473+J474+J475+J476+J477+J478+J480</f>
        <v>445</v>
      </c>
      <c r="K444" s="203">
        <f>+K445+K456+K457+K460+K465+K469+K472+K473+K474+K475+K476+K477+K478+K480</f>
        <v>10</v>
      </c>
      <c r="L444" s="285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</row>
    <row r="445" spans="1:23" ht="12.75">
      <c r="A445" s="54">
        <f t="shared" si="45"/>
        <v>220</v>
      </c>
      <c r="B445" s="55"/>
      <c r="C445" s="132" t="s">
        <v>44</v>
      </c>
      <c r="D445" s="56"/>
      <c r="E445" s="95" t="s">
        <v>127</v>
      </c>
      <c r="F445" s="58">
        <f>+F446+F447+F448+F449+F450+F451+F452+F453+F454+F455</f>
        <v>0</v>
      </c>
      <c r="G445" s="59">
        <f t="shared" si="44"/>
        <v>0</v>
      </c>
      <c r="H445" s="203">
        <f>+H446+H447+H448+H449+H450+H451+H452+H453+H454+H455</f>
        <v>0</v>
      </c>
      <c r="I445" s="299">
        <f>+I446+I447+I448+I449+I450+I451+I452+I453+I454+I455</f>
        <v>0</v>
      </c>
      <c r="J445" s="203">
        <f>+J446+J447+J448+J449+J450+J451+J452+J453+J454+J455</f>
        <v>0</v>
      </c>
      <c r="K445" s="203">
        <f>+K446+K447+K448+K449+K450+K451+K452+K453+K454+K455</f>
        <v>0</v>
      </c>
      <c r="L445" s="285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</row>
    <row r="446" spans="1:23" ht="12.75">
      <c r="A446" s="54">
        <f t="shared" si="45"/>
        <v>221</v>
      </c>
      <c r="B446" s="55"/>
      <c r="C446" s="55"/>
      <c r="D446" s="137" t="s">
        <v>44</v>
      </c>
      <c r="E446" s="74" t="s">
        <v>183</v>
      </c>
      <c r="F446" s="88"/>
      <c r="G446" s="89">
        <f t="shared" si="44"/>
        <v>0</v>
      </c>
      <c r="H446" s="84"/>
      <c r="I446" s="301"/>
      <c r="J446" s="84"/>
      <c r="K446" s="84"/>
      <c r="L446" s="285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</row>
    <row r="447" spans="1:23" ht="12.75">
      <c r="A447" s="54">
        <f t="shared" si="45"/>
        <v>222</v>
      </c>
      <c r="B447" s="55"/>
      <c r="C447" s="55"/>
      <c r="D447" s="137" t="s">
        <v>77</v>
      </c>
      <c r="E447" s="74" t="s">
        <v>184</v>
      </c>
      <c r="F447" s="88"/>
      <c r="G447" s="89">
        <f t="shared" si="44"/>
        <v>0</v>
      </c>
      <c r="H447" s="84"/>
      <c r="I447" s="301"/>
      <c r="J447" s="84"/>
      <c r="K447" s="84"/>
      <c r="L447" s="285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</row>
    <row r="448" spans="1:23" ht="12.75">
      <c r="A448" s="54">
        <f t="shared" si="45"/>
        <v>223</v>
      </c>
      <c r="B448" s="55"/>
      <c r="C448" s="55"/>
      <c r="D448" s="137" t="s">
        <v>81</v>
      </c>
      <c r="E448" s="74" t="s">
        <v>185</v>
      </c>
      <c r="F448" s="88"/>
      <c r="G448" s="89">
        <f t="shared" si="44"/>
        <v>0</v>
      </c>
      <c r="H448" s="84"/>
      <c r="I448" s="301"/>
      <c r="J448" s="84"/>
      <c r="K448" s="84"/>
      <c r="L448" s="285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</row>
    <row r="449" spans="1:23" ht="12.75">
      <c r="A449" s="54">
        <f t="shared" si="45"/>
        <v>224</v>
      </c>
      <c r="B449" s="55"/>
      <c r="C449" s="55"/>
      <c r="D449" s="137" t="s">
        <v>105</v>
      </c>
      <c r="E449" s="74" t="s">
        <v>186</v>
      </c>
      <c r="F449" s="88"/>
      <c r="G449" s="89">
        <f t="shared" si="44"/>
        <v>0</v>
      </c>
      <c r="H449" s="84"/>
      <c r="I449" s="301"/>
      <c r="J449" s="84"/>
      <c r="K449" s="84"/>
      <c r="L449" s="285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</row>
    <row r="450" spans="1:23" ht="12.75">
      <c r="A450" s="54">
        <f t="shared" si="45"/>
        <v>225</v>
      </c>
      <c r="B450" s="55"/>
      <c r="C450" s="55"/>
      <c r="D450" s="137" t="s">
        <v>39</v>
      </c>
      <c r="E450" s="74" t="s">
        <v>187</v>
      </c>
      <c r="F450" s="88"/>
      <c r="G450" s="89">
        <f t="shared" si="44"/>
        <v>0</v>
      </c>
      <c r="H450" s="84"/>
      <c r="I450" s="301"/>
      <c r="J450" s="84"/>
      <c r="K450" s="84"/>
      <c r="L450" s="285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</row>
    <row r="451" spans="1:23" ht="12.75">
      <c r="A451" s="54">
        <f t="shared" si="45"/>
        <v>226</v>
      </c>
      <c r="B451" s="55"/>
      <c r="C451" s="55"/>
      <c r="D451" s="137" t="s">
        <v>151</v>
      </c>
      <c r="E451" s="74" t="s">
        <v>188</v>
      </c>
      <c r="F451" s="88"/>
      <c r="G451" s="89">
        <f t="shared" si="44"/>
        <v>0</v>
      </c>
      <c r="H451" s="84"/>
      <c r="I451" s="301"/>
      <c r="J451" s="84"/>
      <c r="K451" s="84"/>
      <c r="L451" s="285"/>
      <c r="N451" s="284"/>
      <c r="O451" s="131"/>
      <c r="P451" s="131"/>
      <c r="Q451" s="131"/>
      <c r="R451" s="131"/>
      <c r="S451" s="131"/>
      <c r="T451" s="131"/>
      <c r="U451" s="131"/>
      <c r="V451" s="131"/>
      <c r="W451" s="131"/>
    </row>
    <row r="452" spans="1:23" ht="12.75">
      <c r="A452" s="54">
        <f t="shared" si="45"/>
        <v>227</v>
      </c>
      <c r="B452" s="55"/>
      <c r="C452" s="55"/>
      <c r="D452" s="137" t="s">
        <v>154</v>
      </c>
      <c r="E452" s="74" t="s">
        <v>189</v>
      </c>
      <c r="F452" s="88"/>
      <c r="G452" s="89">
        <f t="shared" si="44"/>
        <v>0</v>
      </c>
      <c r="H452" s="84"/>
      <c r="I452" s="301"/>
      <c r="J452" s="84"/>
      <c r="K452" s="84"/>
      <c r="L452" s="285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</row>
    <row r="453" spans="1:23" ht="12.75">
      <c r="A453" s="54">
        <f t="shared" si="45"/>
        <v>228</v>
      </c>
      <c r="B453" s="55"/>
      <c r="C453" s="55"/>
      <c r="D453" s="137" t="s">
        <v>62</v>
      </c>
      <c r="E453" s="74" t="s">
        <v>190</v>
      </c>
      <c r="F453" s="88"/>
      <c r="G453" s="89">
        <f t="shared" si="44"/>
        <v>0</v>
      </c>
      <c r="H453" s="84"/>
      <c r="I453" s="301"/>
      <c r="J453" s="84"/>
      <c r="K453" s="84"/>
      <c r="L453" s="285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</row>
    <row r="454" spans="1:23" ht="12.75">
      <c r="A454" s="54">
        <f t="shared" si="45"/>
        <v>229</v>
      </c>
      <c r="B454" s="55"/>
      <c r="C454" s="55"/>
      <c r="D454" s="137" t="s">
        <v>157</v>
      </c>
      <c r="E454" s="74" t="s">
        <v>191</v>
      </c>
      <c r="F454" s="88"/>
      <c r="G454" s="89">
        <f t="shared" si="44"/>
        <v>0</v>
      </c>
      <c r="H454" s="84"/>
      <c r="I454" s="301"/>
      <c r="J454" s="84"/>
      <c r="K454" s="84"/>
      <c r="L454" s="285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</row>
    <row r="455" spans="1:23" ht="12.75">
      <c r="A455" s="54">
        <f t="shared" si="45"/>
        <v>230</v>
      </c>
      <c r="B455" s="55"/>
      <c r="C455" s="55"/>
      <c r="D455" s="56">
        <v>30</v>
      </c>
      <c r="E455" s="74" t="s">
        <v>268</v>
      </c>
      <c r="F455" s="88"/>
      <c r="G455" s="89">
        <f t="shared" si="44"/>
        <v>0</v>
      </c>
      <c r="H455" s="84"/>
      <c r="I455" s="301"/>
      <c r="J455" s="84"/>
      <c r="K455" s="84"/>
      <c r="L455" s="285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</row>
    <row r="456" spans="1:23" ht="12.75">
      <c r="A456" s="54">
        <f t="shared" si="45"/>
        <v>231</v>
      </c>
      <c r="B456" s="55"/>
      <c r="C456" s="132" t="s">
        <v>77</v>
      </c>
      <c r="D456" s="96"/>
      <c r="E456" s="68" t="s">
        <v>193</v>
      </c>
      <c r="F456" s="88"/>
      <c r="G456" s="89">
        <f t="shared" si="44"/>
        <v>1300</v>
      </c>
      <c r="H456" s="119">
        <v>290</v>
      </c>
      <c r="I456" s="119">
        <v>555</v>
      </c>
      <c r="J456" s="119">
        <v>445</v>
      </c>
      <c r="K456" s="119">
        <v>10</v>
      </c>
      <c r="L456" s="285"/>
      <c r="M456" s="309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</row>
    <row r="457" spans="1:23" ht="12.75">
      <c r="A457" s="54">
        <f t="shared" si="45"/>
        <v>232</v>
      </c>
      <c r="B457" s="55"/>
      <c r="C457" s="132" t="s">
        <v>81</v>
      </c>
      <c r="D457" s="96"/>
      <c r="E457" s="68" t="s">
        <v>194</v>
      </c>
      <c r="F457" s="58">
        <f>+F458+F459</f>
        <v>0</v>
      </c>
      <c r="G457" s="59">
        <f t="shared" si="44"/>
        <v>0</v>
      </c>
      <c r="H457" s="203">
        <f>+H458+H459</f>
        <v>0</v>
      </c>
      <c r="I457" s="299">
        <f>+I458+I459</f>
        <v>0</v>
      </c>
      <c r="J457" s="203">
        <f>+J458+J459</f>
        <v>0</v>
      </c>
      <c r="K457" s="203">
        <f>+K458+K459</f>
        <v>0</v>
      </c>
      <c r="L457" s="285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</row>
    <row r="458" spans="1:23" ht="12.75">
      <c r="A458" s="54">
        <f t="shared" si="45"/>
        <v>233</v>
      </c>
      <c r="B458" s="55"/>
      <c r="C458" s="55"/>
      <c r="D458" s="137" t="s">
        <v>44</v>
      </c>
      <c r="E458" s="74" t="s">
        <v>195</v>
      </c>
      <c r="F458" s="88"/>
      <c r="G458" s="89">
        <f t="shared" si="44"/>
        <v>0</v>
      </c>
      <c r="H458" s="84"/>
      <c r="I458" s="301"/>
      <c r="J458" s="84"/>
      <c r="K458" s="84"/>
      <c r="L458" s="285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</row>
    <row r="459" spans="1:23" ht="12.75">
      <c r="A459" s="54">
        <f t="shared" si="45"/>
        <v>234</v>
      </c>
      <c r="B459" s="55"/>
      <c r="C459" s="55"/>
      <c r="D459" s="137" t="s">
        <v>77</v>
      </c>
      <c r="E459" s="74" t="s">
        <v>196</v>
      </c>
      <c r="F459" s="88"/>
      <c r="G459" s="89">
        <f t="shared" si="44"/>
        <v>0</v>
      </c>
      <c r="H459" s="84"/>
      <c r="I459" s="301"/>
      <c r="J459" s="84"/>
      <c r="K459" s="84"/>
      <c r="L459" s="285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</row>
    <row r="460" spans="1:23" ht="12.75">
      <c r="A460" s="54">
        <f t="shared" si="45"/>
        <v>235</v>
      </c>
      <c r="B460" s="55"/>
      <c r="C460" s="132" t="s">
        <v>105</v>
      </c>
      <c r="D460" s="56"/>
      <c r="E460" s="68" t="s">
        <v>197</v>
      </c>
      <c r="F460" s="58">
        <f>+F461+F462+F463+F464</f>
        <v>0</v>
      </c>
      <c r="G460" s="59">
        <f t="shared" si="44"/>
        <v>0</v>
      </c>
      <c r="H460" s="203">
        <f>+H461+H462+H463+H464</f>
        <v>0</v>
      </c>
      <c r="I460" s="299">
        <f>+I461+I462+I463+I464</f>
        <v>0</v>
      </c>
      <c r="J460" s="203">
        <f>+J461+J462+J463+J464</f>
        <v>0</v>
      </c>
      <c r="K460" s="203">
        <f>+K461+K462+K463+K464</f>
        <v>0</v>
      </c>
      <c r="L460" s="285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</row>
    <row r="461" spans="1:23" ht="12.75">
      <c r="A461" s="54">
        <f t="shared" si="45"/>
        <v>236</v>
      </c>
      <c r="B461" s="55"/>
      <c r="C461" s="55"/>
      <c r="D461" s="137" t="s">
        <v>44</v>
      </c>
      <c r="E461" s="74" t="s">
        <v>198</v>
      </c>
      <c r="F461" s="88"/>
      <c r="G461" s="89">
        <f t="shared" si="44"/>
        <v>0</v>
      </c>
      <c r="H461" s="84"/>
      <c r="I461" s="301"/>
      <c r="J461" s="84"/>
      <c r="K461" s="84"/>
      <c r="L461" s="285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</row>
    <row r="462" spans="1:23" ht="12.75">
      <c r="A462" s="54">
        <f t="shared" si="45"/>
        <v>237</v>
      </c>
      <c r="B462" s="55"/>
      <c r="C462" s="55"/>
      <c r="D462" s="137" t="s">
        <v>77</v>
      </c>
      <c r="E462" s="74" t="s">
        <v>199</v>
      </c>
      <c r="F462" s="88"/>
      <c r="G462" s="89">
        <f t="shared" si="44"/>
        <v>0</v>
      </c>
      <c r="H462" s="84"/>
      <c r="I462" s="301"/>
      <c r="J462" s="84"/>
      <c r="K462" s="84"/>
      <c r="L462" s="285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</row>
    <row r="463" spans="1:23" ht="12.75">
      <c r="A463" s="54">
        <f t="shared" si="45"/>
        <v>238</v>
      </c>
      <c r="B463" s="55"/>
      <c r="C463" s="55"/>
      <c r="D463" s="137" t="s">
        <v>81</v>
      </c>
      <c r="E463" s="74" t="s">
        <v>200</v>
      </c>
      <c r="F463" s="88"/>
      <c r="G463" s="89">
        <f t="shared" si="44"/>
        <v>0</v>
      </c>
      <c r="H463" s="84"/>
      <c r="I463" s="301"/>
      <c r="J463" s="84"/>
      <c r="K463" s="84"/>
      <c r="L463" s="285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</row>
    <row r="464" spans="1:23" ht="12.75">
      <c r="A464" s="54">
        <f t="shared" si="45"/>
        <v>239</v>
      </c>
      <c r="B464" s="55"/>
      <c r="C464" s="55"/>
      <c r="D464" s="137" t="s">
        <v>105</v>
      </c>
      <c r="E464" s="74" t="s">
        <v>201</v>
      </c>
      <c r="F464" s="88"/>
      <c r="G464" s="89">
        <f t="shared" si="44"/>
        <v>0</v>
      </c>
      <c r="H464" s="84"/>
      <c r="I464" s="301"/>
      <c r="J464" s="84"/>
      <c r="K464" s="84"/>
      <c r="L464" s="285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</row>
    <row r="465" spans="1:12" ht="12.75">
      <c r="A465" s="54">
        <f t="shared" si="45"/>
        <v>240</v>
      </c>
      <c r="B465" s="55"/>
      <c r="C465" s="132" t="s">
        <v>39</v>
      </c>
      <c r="D465" s="56"/>
      <c r="E465" s="95" t="s">
        <v>202</v>
      </c>
      <c r="F465" s="58">
        <f>+F466+F467+F468</f>
        <v>0</v>
      </c>
      <c r="G465" s="59">
        <f t="shared" si="44"/>
        <v>0</v>
      </c>
      <c r="H465" s="203">
        <f>+H466+H467+H468</f>
        <v>0</v>
      </c>
      <c r="I465" s="299">
        <f>+I466+I467+I468</f>
        <v>0</v>
      </c>
      <c r="J465" s="203">
        <f>+J466+J467+J468</f>
        <v>0</v>
      </c>
      <c r="K465" s="203">
        <f>+K466+K467+K468</f>
        <v>0</v>
      </c>
      <c r="L465" s="285"/>
    </row>
    <row r="466" spans="1:12" ht="12.75">
      <c r="A466" s="54">
        <f t="shared" si="45"/>
        <v>241</v>
      </c>
      <c r="B466" s="55"/>
      <c r="C466" s="55"/>
      <c r="D466" s="137" t="s">
        <v>44</v>
      </c>
      <c r="E466" s="74" t="s">
        <v>203</v>
      </c>
      <c r="F466" s="88"/>
      <c r="G466" s="89">
        <f t="shared" si="44"/>
        <v>0</v>
      </c>
      <c r="H466" s="84"/>
      <c r="I466" s="301"/>
      <c r="J466" s="84"/>
      <c r="K466" s="84"/>
      <c r="L466" s="285"/>
    </row>
    <row r="467" spans="1:12" ht="12.75">
      <c r="A467" s="54">
        <f t="shared" si="45"/>
        <v>242</v>
      </c>
      <c r="B467" s="55"/>
      <c r="C467" s="55"/>
      <c r="D467" s="137" t="s">
        <v>81</v>
      </c>
      <c r="E467" s="74" t="s">
        <v>204</v>
      </c>
      <c r="F467" s="88"/>
      <c r="G467" s="89">
        <f t="shared" si="44"/>
        <v>0</v>
      </c>
      <c r="H467" s="84"/>
      <c r="I467" s="301"/>
      <c r="J467" s="84"/>
      <c r="K467" s="84"/>
      <c r="L467" s="285"/>
    </row>
    <row r="468" spans="1:12" ht="12.75">
      <c r="A468" s="54">
        <f t="shared" si="45"/>
        <v>243</v>
      </c>
      <c r="B468" s="55"/>
      <c r="C468" s="55"/>
      <c r="D468" s="56">
        <v>30</v>
      </c>
      <c r="E468" s="74" t="s">
        <v>205</v>
      </c>
      <c r="F468" s="88"/>
      <c r="G468" s="89">
        <f t="shared" si="44"/>
        <v>0</v>
      </c>
      <c r="H468" s="84"/>
      <c r="I468" s="301"/>
      <c r="J468" s="84"/>
      <c r="K468" s="84"/>
      <c r="L468" s="285"/>
    </row>
    <row r="469" spans="1:12" ht="12.75">
      <c r="A469" s="54">
        <f t="shared" si="45"/>
        <v>244</v>
      </c>
      <c r="B469" s="55"/>
      <c r="C469" s="132" t="s">
        <v>151</v>
      </c>
      <c r="D469" s="56"/>
      <c r="E469" s="68" t="s">
        <v>206</v>
      </c>
      <c r="F469" s="58">
        <f>+F470+F471</f>
        <v>0</v>
      </c>
      <c r="G469" s="59">
        <f t="shared" si="44"/>
        <v>0</v>
      </c>
      <c r="H469" s="203">
        <f>+H470+H471</f>
        <v>0</v>
      </c>
      <c r="I469" s="299">
        <f>+I470+I471</f>
        <v>0</v>
      </c>
      <c r="J469" s="203">
        <f>+J470+J471</f>
        <v>0</v>
      </c>
      <c r="K469" s="203">
        <f>+K470+K471</f>
        <v>0</v>
      </c>
      <c r="L469" s="285"/>
    </row>
    <row r="470" spans="1:12" ht="12.75">
      <c r="A470" s="54">
        <f t="shared" si="45"/>
        <v>245</v>
      </c>
      <c r="B470" s="55"/>
      <c r="C470" s="55"/>
      <c r="D470" s="137" t="s">
        <v>44</v>
      </c>
      <c r="E470" s="87" t="s">
        <v>269</v>
      </c>
      <c r="F470" s="88"/>
      <c r="G470" s="89">
        <f t="shared" si="44"/>
        <v>0</v>
      </c>
      <c r="H470" s="84"/>
      <c r="I470" s="301"/>
      <c r="J470" s="84"/>
      <c r="K470" s="84"/>
      <c r="L470" s="285"/>
    </row>
    <row r="471" spans="1:12" ht="12.75">
      <c r="A471" s="54">
        <f t="shared" si="45"/>
        <v>246</v>
      </c>
      <c r="B471" s="55"/>
      <c r="C471" s="55"/>
      <c r="D471" s="137" t="s">
        <v>77</v>
      </c>
      <c r="E471" s="74" t="s">
        <v>208</v>
      </c>
      <c r="F471" s="88"/>
      <c r="G471" s="89">
        <f t="shared" si="44"/>
        <v>0</v>
      </c>
      <c r="H471" s="84"/>
      <c r="I471" s="301"/>
      <c r="J471" s="84"/>
      <c r="K471" s="84"/>
      <c r="L471" s="285"/>
    </row>
    <row r="472" spans="1:12" ht="12.75">
      <c r="A472" s="54">
        <f t="shared" si="45"/>
        <v>247</v>
      </c>
      <c r="B472" s="55"/>
      <c r="C472" s="132" t="s">
        <v>157</v>
      </c>
      <c r="D472" s="56"/>
      <c r="E472" s="95" t="s">
        <v>209</v>
      </c>
      <c r="F472" s="201"/>
      <c r="G472" s="89">
        <f t="shared" si="44"/>
        <v>0</v>
      </c>
      <c r="H472" s="209"/>
      <c r="I472" s="303"/>
      <c r="J472" s="209"/>
      <c r="K472" s="209"/>
      <c r="L472" s="285"/>
    </row>
    <row r="473" spans="1:12" ht="12.75">
      <c r="A473" s="54">
        <f t="shared" si="45"/>
        <v>248</v>
      </c>
      <c r="B473" s="55"/>
      <c r="C473" s="55">
        <v>10</v>
      </c>
      <c r="D473" s="56"/>
      <c r="E473" s="95" t="s">
        <v>210</v>
      </c>
      <c r="F473" s="201"/>
      <c r="G473" s="89">
        <f aca="true" t="shared" si="46" ref="G473:G541">H473+I473+J473+K473</f>
        <v>0</v>
      </c>
      <c r="H473" s="209"/>
      <c r="I473" s="303"/>
      <c r="J473" s="209"/>
      <c r="K473" s="209"/>
      <c r="L473" s="285"/>
    </row>
    <row r="474" spans="1:12" ht="12.75">
      <c r="A474" s="54">
        <f aca="true" t="shared" si="47" ref="A474:A541">A473+1</f>
        <v>249</v>
      </c>
      <c r="B474" s="55"/>
      <c r="C474" s="55">
        <v>11</v>
      </c>
      <c r="D474" s="56"/>
      <c r="E474" s="95" t="s">
        <v>270</v>
      </c>
      <c r="F474" s="201"/>
      <c r="G474" s="89">
        <f t="shared" si="46"/>
        <v>0</v>
      </c>
      <c r="H474" s="209"/>
      <c r="I474" s="303"/>
      <c r="J474" s="209"/>
      <c r="K474" s="209"/>
      <c r="L474" s="285"/>
    </row>
    <row r="475" spans="1:12" ht="12.75">
      <c r="A475" s="54">
        <f t="shared" si="47"/>
        <v>250</v>
      </c>
      <c r="B475" s="55"/>
      <c r="C475" s="55">
        <v>12</v>
      </c>
      <c r="D475" s="56"/>
      <c r="E475" s="95" t="s">
        <v>271</v>
      </c>
      <c r="F475" s="201"/>
      <c r="G475" s="89">
        <f t="shared" si="46"/>
        <v>0</v>
      </c>
      <c r="H475" s="209"/>
      <c r="I475" s="303"/>
      <c r="J475" s="209"/>
      <c r="K475" s="209"/>
      <c r="L475" s="285"/>
    </row>
    <row r="476" spans="1:12" ht="12.75">
      <c r="A476" s="54">
        <f t="shared" si="47"/>
        <v>251</v>
      </c>
      <c r="B476" s="55"/>
      <c r="C476" s="55">
        <v>13</v>
      </c>
      <c r="D476" s="56"/>
      <c r="E476" s="95" t="s">
        <v>213</v>
      </c>
      <c r="F476" s="201"/>
      <c r="G476" s="89">
        <f t="shared" si="46"/>
        <v>0</v>
      </c>
      <c r="H476" s="209"/>
      <c r="I476" s="303"/>
      <c r="J476" s="209"/>
      <c r="K476" s="209"/>
      <c r="L476" s="285"/>
    </row>
    <row r="477" spans="1:12" ht="12.75">
      <c r="A477" s="54">
        <f t="shared" si="47"/>
        <v>252</v>
      </c>
      <c r="B477" s="55"/>
      <c r="C477" s="55">
        <v>14</v>
      </c>
      <c r="D477" s="56"/>
      <c r="E477" s="95" t="s">
        <v>214</v>
      </c>
      <c r="F477" s="201"/>
      <c r="G477" s="89">
        <f t="shared" si="46"/>
        <v>0</v>
      </c>
      <c r="H477" s="209"/>
      <c r="I477" s="303"/>
      <c r="J477" s="209"/>
      <c r="K477" s="209"/>
      <c r="L477" s="285"/>
    </row>
    <row r="478" spans="1:12" ht="12.75">
      <c r="A478" s="54">
        <f t="shared" si="47"/>
        <v>253</v>
      </c>
      <c r="B478" s="55"/>
      <c r="C478" s="55">
        <v>25</v>
      </c>
      <c r="D478" s="56"/>
      <c r="E478" s="95" t="s">
        <v>215</v>
      </c>
      <c r="F478" s="201"/>
      <c r="G478" s="89">
        <f t="shared" si="46"/>
        <v>0</v>
      </c>
      <c r="H478" s="209"/>
      <c r="I478" s="303"/>
      <c r="J478" s="209"/>
      <c r="K478" s="209"/>
      <c r="L478" s="285"/>
    </row>
    <row r="479" spans="1:12" ht="12.75">
      <c r="A479" s="54">
        <f t="shared" si="47"/>
        <v>254</v>
      </c>
      <c r="B479" s="55"/>
      <c r="C479" s="55">
        <v>27</v>
      </c>
      <c r="D479" s="56"/>
      <c r="E479" s="95" t="s">
        <v>216</v>
      </c>
      <c r="F479" s="201"/>
      <c r="G479" s="89">
        <f t="shared" si="46"/>
        <v>0</v>
      </c>
      <c r="H479" s="209"/>
      <c r="I479" s="303"/>
      <c r="J479" s="209"/>
      <c r="K479" s="209"/>
      <c r="L479" s="285"/>
    </row>
    <row r="480" spans="1:12" ht="12.75">
      <c r="A480" s="54">
        <f t="shared" si="47"/>
        <v>255</v>
      </c>
      <c r="B480" s="55"/>
      <c r="C480" s="55">
        <v>30</v>
      </c>
      <c r="D480" s="56"/>
      <c r="E480" s="95" t="s">
        <v>117</v>
      </c>
      <c r="F480" s="58">
        <f>+F481+F482+F483+F484+F485</f>
        <v>0</v>
      </c>
      <c r="G480" s="59">
        <f t="shared" si="46"/>
        <v>0</v>
      </c>
      <c r="H480" s="203">
        <f>+H481+H482+H483+H484+H485</f>
        <v>0</v>
      </c>
      <c r="I480" s="299">
        <f>+I481+I482+I483+I484+I485</f>
        <v>0</v>
      </c>
      <c r="J480" s="203">
        <f>+J481+J482+J483+J484+J485</f>
        <v>0</v>
      </c>
      <c r="K480" s="203">
        <f>+K481+K482+K483+K484+K485</f>
        <v>0</v>
      </c>
      <c r="L480" s="285"/>
    </row>
    <row r="481" spans="1:12" ht="12.75">
      <c r="A481" s="54">
        <f t="shared" si="47"/>
        <v>256</v>
      </c>
      <c r="B481" s="55"/>
      <c r="C481" s="55"/>
      <c r="D481" s="137" t="s">
        <v>44</v>
      </c>
      <c r="E481" s="74" t="s">
        <v>217</v>
      </c>
      <c r="F481" s="88"/>
      <c r="G481" s="89">
        <f t="shared" si="46"/>
        <v>0</v>
      </c>
      <c r="H481" s="84"/>
      <c r="I481" s="301"/>
      <c r="J481" s="84"/>
      <c r="K481" s="84"/>
      <c r="L481" s="285"/>
    </row>
    <row r="482" spans="1:12" ht="12.75">
      <c r="A482" s="54">
        <f t="shared" si="47"/>
        <v>257</v>
      </c>
      <c r="B482" s="55"/>
      <c r="C482" s="55"/>
      <c r="D482" s="137" t="s">
        <v>81</v>
      </c>
      <c r="E482" s="74" t="s">
        <v>218</v>
      </c>
      <c r="F482" s="88"/>
      <c r="G482" s="89">
        <f t="shared" si="46"/>
        <v>0</v>
      </c>
      <c r="H482" s="84"/>
      <c r="I482" s="301"/>
      <c r="J482" s="84"/>
      <c r="K482" s="84"/>
      <c r="L482" s="285"/>
    </row>
    <row r="483" spans="1:12" ht="12.75">
      <c r="A483" s="54">
        <f t="shared" si="47"/>
        <v>258</v>
      </c>
      <c r="B483" s="55"/>
      <c r="C483" s="55"/>
      <c r="D483" s="137" t="s">
        <v>105</v>
      </c>
      <c r="E483" s="74" t="s">
        <v>219</v>
      </c>
      <c r="F483" s="88"/>
      <c r="G483" s="89">
        <f t="shared" si="46"/>
        <v>0</v>
      </c>
      <c r="H483" s="84"/>
      <c r="I483" s="301"/>
      <c r="J483" s="84"/>
      <c r="K483" s="84"/>
      <c r="L483" s="285"/>
    </row>
    <row r="484" spans="1:12" ht="12.75">
      <c r="A484" s="54">
        <f t="shared" si="47"/>
        <v>259</v>
      </c>
      <c r="B484" s="55"/>
      <c r="C484" s="55"/>
      <c r="D484" s="137" t="s">
        <v>157</v>
      </c>
      <c r="E484" s="74" t="s">
        <v>220</v>
      </c>
      <c r="F484" s="88"/>
      <c r="G484" s="89">
        <f t="shared" si="46"/>
        <v>0</v>
      </c>
      <c r="H484" s="84"/>
      <c r="I484" s="301"/>
      <c r="J484" s="84"/>
      <c r="K484" s="84"/>
      <c r="L484" s="285"/>
    </row>
    <row r="485" spans="1:12" ht="12.75">
      <c r="A485" s="54">
        <f t="shared" si="47"/>
        <v>260</v>
      </c>
      <c r="B485" s="55"/>
      <c r="C485" s="55"/>
      <c r="D485" s="56">
        <v>30</v>
      </c>
      <c r="E485" s="74" t="s">
        <v>221</v>
      </c>
      <c r="F485" s="88"/>
      <c r="G485" s="89">
        <f t="shared" si="46"/>
        <v>0</v>
      </c>
      <c r="H485" s="84"/>
      <c r="I485" s="301"/>
      <c r="J485" s="84"/>
      <c r="K485" s="84"/>
      <c r="L485" s="285"/>
    </row>
    <row r="486" spans="1:12" ht="12.75">
      <c r="A486" s="54">
        <f t="shared" si="47"/>
        <v>261</v>
      </c>
      <c r="B486" s="187">
        <v>30</v>
      </c>
      <c r="C486" s="187"/>
      <c r="D486" s="188"/>
      <c r="E486" s="189" t="s">
        <v>222</v>
      </c>
      <c r="F486" s="58">
        <f>+F487</f>
        <v>0</v>
      </c>
      <c r="G486" s="59">
        <f t="shared" si="46"/>
        <v>0</v>
      </c>
      <c r="H486" s="58">
        <f aca="true" t="shared" si="48" ref="H486:K487">+H487</f>
        <v>0</v>
      </c>
      <c r="I486" s="277">
        <f t="shared" si="48"/>
        <v>0</v>
      </c>
      <c r="J486" s="58">
        <f t="shared" si="48"/>
        <v>0</v>
      </c>
      <c r="K486" s="58">
        <f t="shared" si="48"/>
        <v>0</v>
      </c>
      <c r="L486" s="285"/>
    </row>
    <row r="487" spans="1:12" ht="12.75">
      <c r="A487" s="54">
        <f t="shared" si="47"/>
        <v>262</v>
      </c>
      <c r="B487" s="187"/>
      <c r="C487" s="192" t="s">
        <v>81</v>
      </c>
      <c r="D487" s="188"/>
      <c r="E487" s="189" t="s">
        <v>223</v>
      </c>
      <c r="F487" s="58">
        <f>+F488</f>
        <v>0</v>
      </c>
      <c r="G487" s="59">
        <f t="shared" si="46"/>
        <v>0</v>
      </c>
      <c r="H487" s="58">
        <f t="shared" si="48"/>
        <v>0</v>
      </c>
      <c r="I487" s="277">
        <f t="shared" si="48"/>
        <v>0</v>
      </c>
      <c r="J487" s="58">
        <f t="shared" si="48"/>
        <v>0</v>
      </c>
      <c r="K487" s="58">
        <f t="shared" si="48"/>
        <v>0</v>
      </c>
      <c r="L487" s="285"/>
    </row>
    <row r="488" spans="1:12" ht="12.75">
      <c r="A488" s="54">
        <f t="shared" si="47"/>
        <v>263</v>
      </c>
      <c r="B488" s="187"/>
      <c r="C488" s="192"/>
      <c r="D488" s="193" t="s">
        <v>39</v>
      </c>
      <c r="E488" s="194" t="s">
        <v>224</v>
      </c>
      <c r="F488" s="88"/>
      <c r="G488" s="89">
        <f t="shared" si="46"/>
        <v>0</v>
      </c>
      <c r="H488" s="88"/>
      <c r="I488" s="206"/>
      <c r="J488" s="88"/>
      <c r="K488" s="88"/>
      <c r="L488" s="285"/>
    </row>
    <row r="489" spans="1:12" ht="25.5">
      <c r="A489" s="54">
        <f t="shared" si="47"/>
        <v>264</v>
      </c>
      <c r="B489" s="195" t="s">
        <v>225</v>
      </c>
      <c r="C489" s="192"/>
      <c r="D489" s="193"/>
      <c r="E489" s="196" t="s">
        <v>226</v>
      </c>
      <c r="F489" s="88"/>
      <c r="G489" s="89">
        <f t="shared" si="46"/>
        <v>0</v>
      </c>
      <c r="H489" s="88"/>
      <c r="I489" s="206"/>
      <c r="J489" s="88"/>
      <c r="K489" s="88"/>
      <c r="L489" s="285"/>
    </row>
    <row r="490" spans="1:12" ht="12.75">
      <c r="A490" s="54">
        <f t="shared" si="47"/>
        <v>265</v>
      </c>
      <c r="B490" s="187">
        <v>57</v>
      </c>
      <c r="C490" s="192"/>
      <c r="D490" s="193"/>
      <c r="E490" s="189" t="s">
        <v>227</v>
      </c>
      <c r="F490" s="119">
        <f>F491+F492</f>
        <v>0</v>
      </c>
      <c r="G490" s="208">
        <f t="shared" si="46"/>
        <v>0</v>
      </c>
      <c r="H490" s="119">
        <f>H491+H492</f>
        <v>0</v>
      </c>
      <c r="I490" s="278">
        <f>I491+I492</f>
        <v>0</v>
      </c>
      <c r="J490" s="119">
        <f>J491</f>
        <v>0</v>
      </c>
      <c r="K490" s="119">
        <f>K491+K492</f>
        <v>0</v>
      </c>
      <c r="L490" s="285"/>
    </row>
    <row r="491" spans="1:12" ht="12.75">
      <c r="A491" s="54">
        <f t="shared" si="47"/>
        <v>266</v>
      </c>
      <c r="B491" s="187"/>
      <c r="C491" s="192" t="s">
        <v>44</v>
      </c>
      <c r="D491" s="193"/>
      <c r="E491" s="189" t="s">
        <v>228</v>
      </c>
      <c r="F491" s="119"/>
      <c r="G491" s="208">
        <f t="shared" si="46"/>
        <v>0</v>
      </c>
      <c r="H491" s="119"/>
      <c r="I491" s="278"/>
      <c r="J491" s="119"/>
      <c r="K491" s="119"/>
      <c r="L491" s="285"/>
    </row>
    <row r="492" spans="1:12" ht="12.75">
      <c r="A492" s="54">
        <f t="shared" si="47"/>
        <v>267</v>
      </c>
      <c r="B492" s="187"/>
      <c r="C492" s="192" t="s">
        <v>77</v>
      </c>
      <c r="D492" s="193"/>
      <c r="E492" s="194" t="s">
        <v>229</v>
      </c>
      <c r="F492" s="119">
        <f>F493+F494+F495+F496</f>
        <v>0</v>
      </c>
      <c r="G492" s="208">
        <f t="shared" si="46"/>
        <v>0</v>
      </c>
      <c r="H492" s="119">
        <f>H493+H494+H495+H496</f>
        <v>0</v>
      </c>
      <c r="I492" s="278">
        <f>I493+I494+I495+I496</f>
        <v>0</v>
      </c>
      <c r="J492" s="119">
        <f>J493+J494+J495+J496</f>
        <v>0</v>
      </c>
      <c r="K492" s="119">
        <f>K493+K494+K495+K496</f>
        <v>0</v>
      </c>
      <c r="L492" s="285"/>
    </row>
    <row r="493" spans="1:12" ht="12.75">
      <c r="A493" s="54">
        <f t="shared" si="47"/>
        <v>268</v>
      </c>
      <c r="B493" s="187"/>
      <c r="C493" s="192"/>
      <c r="D493" s="193" t="s">
        <v>44</v>
      </c>
      <c r="E493" s="194" t="s">
        <v>230</v>
      </c>
      <c r="F493" s="210"/>
      <c r="G493" s="211">
        <f t="shared" si="46"/>
        <v>0</v>
      </c>
      <c r="H493" s="210"/>
      <c r="I493" s="304"/>
      <c r="J493" s="210"/>
      <c r="K493" s="210"/>
      <c r="L493" s="285"/>
    </row>
    <row r="494" spans="1:12" ht="12.75">
      <c r="A494" s="54">
        <f t="shared" si="47"/>
        <v>269</v>
      </c>
      <c r="B494" s="187"/>
      <c r="C494" s="192"/>
      <c r="D494" s="193" t="s">
        <v>77</v>
      </c>
      <c r="E494" s="194" t="s">
        <v>231</v>
      </c>
      <c r="F494" s="210"/>
      <c r="G494" s="211">
        <f t="shared" si="46"/>
        <v>0</v>
      </c>
      <c r="H494" s="210"/>
      <c r="I494" s="304"/>
      <c r="J494" s="210"/>
      <c r="K494" s="210"/>
      <c r="L494" s="285"/>
    </row>
    <row r="495" spans="1:12" ht="12.75">
      <c r="A495" s="54">
        <f t="shared" si="47"/>
        <v>270</v>
      </c>
      <c r="B495" s="187"/>
      <c r="C495" s="192"/>
      <c r="D495" s="193" t="s">
        <v>81</v>
      </c>
      <c r="E495" s="194" t="s">
        <v>232</v>
      </c>
      <c r="F495" s="210"/>
      <c r="G495" s="211">
        <f t="shared" si="46"/>
        <v>0</v>
      </c>
      <c r="H495" s="210"/>
      <c r="I495" s="304"/>
      <c r="J495" s="210"/>
      <c r="K495" s="210"/>
      <c r="L495" s="285"/>
    </row>
    <row r="496" spans="1:12" ht="12.75">
      <c r="A496" s="54">
        <f t="shared" si="47"/>
        <v>271</v>
      </c>
      <c r="B496" s="187"/>
      <c r="C496" s="192"/>
      <c r="D496" s="193" t="s">
        <v>105</v>
      </c>
      <c r="E496" s="194" t="s">
        <v>233</v>
      </c>
      <c r="F496" s="210"/>
      <c r="G496" s="211">
        <f t="shared" si="46"/>
        <v>0</v>
      </c>
      <c r="H496" s="210"/>
      <c r="I496" s="304"/>
      <c r="J496" s="210"/>
      <c r="K496" s="210"/>
      <c r="L496" s="285"/>
    </row>
    <row r="497" spans="1:12" ht="12.75">
      <c r="A497" s="54">
        <f>A496+1</f>
        <v>272</v>
      </c>
      <c r="B497" s="55">
        <v>70</v>
      </c>
      <c r="C497" s="55"/>
      <c r="D497" s="56"/>
      <c r="E497" s="95" t="s">
        <v>285</v>
      </c>
      <c r="F497" s="58">
        <f>+F498</f>
        <v>0</v>
      </c>
      <c r="G497" s="59">
        <f t="shared" si="46"/>
        <v>6198</v>
      </c>
      <c r="H497" s="203">
        <f>+H498</f>
        <v>481</v>
      </c>
      <c r="I497" s="299">
        <f>+I498</f>
        <v>1700</v>
      </c>
      <c r="J497" s="203">
        <f>+J498</f>
        <v>2100</v>
      </c>
      <c r="K497" s="203">
        <f>+K498</f>
        <v>1917</v>
      </c>
      <c r="L497" s="285"/>
    </row>
    <row r="498" spans="1:12" ht="12.75">
      <c r="A498" s="54">
        <f t="shared" si="47"/>
        <v>273</v>
      </c>
      <c r="B498" s="55">
        <v>71</v>
      </c>
      <c r="C498" s="55"/>
      <c r="D498" s="56"/>
      <c r="E498" s="95" t="s">
        <v>235</v>
      </c>
      <c r="F498" s="58">
        <f>+F499+F504</f>
        <v>0</v>
      </c>
      <c r="G498" s="59">
        <f t="shared" si="46"/>
        <v>6198</v>
      </c>
      <c r="H498" s="203">
        <f>+H499+H504</f>
        <v>481</v>
      </c>
      <c r="I498" s="299">
        <f>+I499+I504</f>
        <v>1700</v>
      </c>
      <c r="J498" s="203">
        <f>+J499+J504</f>
        <v>2100</v>
      </c>
      <c r="K498" s="203">
        <f>+K499+K504</f>
        <v>1917</v>
      </c>
      <c r="L498" s="285"/>
    </row>
    <row r="499" spans="1:12" ht="12.75">
      <c r="A499" s="54">
        <f t="shared" si="47"/>
        <v>274</v>
      </c>
      <c r="B499" s="55"/>
      <c r="C499" s="132" t="s">
        <v>44</v>
      </c>
      <c r="D499" s="56"/>
      <c r="E499" s="95" t="s">
        <v>74</v>
      </c>
      <c r="F499" s="58">
        <f>+F500+F501+F502+F503</f>
        <v>0</v>
      </c>
      <c r="G499" s="59">
        <f t="shared" si="46"/>
        <v>0</v>
      </c>
      <c r="H499" s="203">
        <f>+H500+H501+H502+H503</f>
        <v>0</v>
      </c>
      <c r="I499" s="299">
        <f>+I500+I501+I502+I503</f>
        <v>0</v>
      </c>
      <c r="J499" s="203">
        <f>+J500+J501+J502+J503</f>
        <v>0</v>
      </c>
      <c r="K499" s="203">
        <f>+K500+K501+K502+K503</f>
        <v>0</v>
      </c>
      <c r="L499" s="285"/>
    </row>
    <row r="500" spans="1:12" ht="12.75">
      <c r="A500" s="54">
        <f t="shared" si="47"/>
        <v>275</v>
      </c>
      <c r="B500" s="55"/>
      <c r="C500" s="55"/>
      <c r="D500" s="137" t="s">
        <v>44</v>
      </c>
      <c r="E500" s="74" t="s">
        <v>236</v>
      </c>
      <c r="F500" s="88"/>
      <c r="G500" s="89">
        <f t="shared" si="46"/>
        <v>0</v>
      </c>
      <c r="H500" s="84"/>
      <c r="I500" s="301"/>
      <c r="J500" s="84"/>
      <c r="K500" s="84"/>
      <c r="L500" s="285"/>
    </row>
    <row r="501" spans="1:12" ht="12.75">
      <c r="A501" s="54">
        <f t="shared" si="47"/>
        <v>276</v>
      </c>
      <c r="B501" s="55"/>
      <c r="C501" s="55"/>
      <c r="D501" s="137" t="s">
        <v>77</v>
      </c>
      <c r="E501" s="74" t="s">
        <v>78</v>
      </c>
      <c r="F501" s="88"/>
      <c r="G501" s="89">
        <f t="shared" si="46"/>
        <v>0</v>
      </c>
      <c r="H501" s="84"/>
      <c r="I501" s="301"/>
      <c r="J501" s="84"/>
      <c r="K501" s="84"/>
      <c r="L501" s="285"/>
    </row>
    <row r="502" spans="1:12" ht="12.75">
      <c r="A502" s="54">
        <f t="shared" si="47"/>
        <v>277</v>
      </c>
      <c r="B502" s="55"/>
      <c r="C502" s="55"/>
      <c r="D502" s="137" t="s">
        <v>81</v>
      </c>
      <c r="E502" s="74" t="s">
        <v>242</v>
      </c>
      <c r="F502" s="88"/>
      <c r="G502" s="89">
        <f t="shared" si="46"/>
        <v>0</v>
      </c>
      <c r="H502" s="84"/>
      <c r="I502" s="301"/>
      <c r="J502" s="84"/>
      <c r="K502" s="84"/>
      <c r="L502" s="285"/>
    </row>
    <row r="503" spans="1:12" ht="12.75">
      <c r="A503" s="54">
        <f t="shared" si="47"/>
        <v>278</v>
      </c>
      <c r="B503" s="55"/>
      <c r="C503" s="55"/>
      <c r="D503" s="56">
        <v>30</v>
      </c>
      <c r="E503" s="74" t="s">
        <v>272</v>
      </c>
      <c r="F503" s="88"/>
      <c r="G503" s="89">
        <f t="shared" si="46"/>
        <v>0</v>
      </c>
      <c r="H503" s="84"/>
      <c r="I503" s="301"/>
      <c r="J503" s="84"/>
      <c r="K503" s="84"/>
      <c r="L503" s="285"/>
    </row>
    <row r="504" spans="1:13" ht="12.75">
      <c r="A504" s="54">
        <f t="shared" si="47"/>
        <v>279</v>
      </c>
      <c r="B504" s="55"/>
      <c r="C504" s="132" t="s">
        <v>81</v>
      </c>
      <c r="D504" s="56"/>
      <c r="E504" s="74" t="s">
        <v>240</v>
      </c>
      <c r="F504" s="88"/>
      <c r="G504" s="89">
        <f t="shared" si="46"/>
        <v>6198</v>
      </c>
      <c r="H504" s="119">
        <v>481</v>
      </c>
      <c r="I504" s="119">
        <v>1700</v>
      </c>
      <c r="J504" s="119">
        <v>2100</v>
      </c>
      <c r="K504" s="119">
        <v>1917</v>
      </c>
      <c r="L504" s="285"/>
      <c r="M504" s="309"/>
    </row>
    <row r="505" spans="1:12" ht="12.75">
      <c r="A505" s="54">
        <f t="shared" si="47"/>
        <v>280</v>
      </c>
      <c r="B505" s="55"/>
      <c r="C505" s="55"/>
      <c r="D505" s="56"/>
      <c r="E505" s="95" t="s">
        <v>241</v>
      </c>
      <c r="F505" s="58">
        <f>+F506+F507+F508</f>
        <v>0</v>
      </c>
      <c r="G505" s="59">
        <f t="shared" si="46"/>
        <v>0</v>
      </c>
      <c r="H505" s="58">
        <f>+H506+H507+H508</f>
        <v>0</v>
      </c>
      <c r="I505" s="277">
        <f>+I506+I507+I508</f>
        <v>0</v>
      </c>
      <c r="J505" s="58">
        <f>+J506+J507+J508</f>
        <v>0</v>
      </c>
      <c r="K505" s="58">
        <f>+K506+K507+K508</f>
        <v>0</v>
      </c>
      <c r="L505" s="285"/>
    </row>
    <row r="506" spans="1:12" ht="12.75">
      <c r="A506" s="54">
        <f t="shared" si="47"/>
        <v>281</v>
      </c>
      <c r="B506" s="55">
        <v>71</v>
      </c>
      <c r="C506" s="132" t="s">
        <v>44</v>
      </c>
      <c r="D506" s="137" t="s">
        <v>77</v>
      </c>
      <c r="E506" s="74" t="s">
        <v>78</v>
      </c>
      <c r="F506" s="88"/>
      <c r="G506" s="89">
        <f t="shared" si="46"/>
        <v>0</v>
      </c>
      <c r="H506" s="88"/>
      <c r="I506" s="206"/>
      <c r="J506" s="88"/>
      <c r="K506" s="88"/>
      <c r="L506" s="285"/>
    </row>
    <row r="507" spans="1:12" ht="12.75">
      <c r="A507" s="54">
        <f t="shared" si="47"/>
        <v>282</v>
      </c>
      <c r="B507" s="55"/>
      <c r="C507" s="55"/>
      <c r="D507" s="137" t="s">
        <v>81</v>
      </c>
      <c r="E507" s="74" t="s">
        <v>242</v>
      </c>
      <c r="F507" s="88"/>
      <c r="G507" s="89">
        <f t="shared" si="46"/>
        <v>0</v>
      </c>
      <c r="H507" s="88"/>
      <c r="I507" s="206"/>
      <c r="J507" s="88"/>
      <c r="K507" s="88"/>
      <c r="L507" s="285"/>
    </row>
    <row r="508" spans="1:12" ht="12.75">
      <c r="A508" s="54">
        <f t="shared" si="47"/>
        <v>283</v>
      </c>
      <c r="B508" s="55"/>
      <c r="C508" s="55"/>
      <c r="D508" s="56">
        <v>30</v>
      </c>
      <c r="E508" s="105" t="s">
        <v>239</v>
      </c>
      <c r="F508" s="88"/>
      <c r="G508" s="89">
        <f t="shared" si="46"/>
        <v>0</v>
      </c>
      <c r="H508" s="88"/>
      <c r="I508" s="206"/>
      <c r="J508" s="88"/>
      <c r="K508" s="88"/>
      <c r="L508" s="285"/>
    </row>
    <row r="509" spans="1:12" ht="12.75">
      <c r="A509" s="54">
        <f t="shared" si="47"/>
        <v>284</v>
      </c>
      <c r="B509" s="55"/>
      <c r="C509" s="55"/>
      <c r="D509" s="56"/>
      <c r="E509" s="74" t="s">
        <v>243</v>
      </c>
      <c r="F509" s="208">
        <f>F511</f>
        <v>0</v>
      </c>
      <c r="G509" s="59">
        <f t="shared" si="46"/>
        <v>7498</v>
      </c>
      <c r="H509" s="208">
        <f>H511</f>
        <v>771</v>
      </c>
      <c r="I509" s="279">
        <f>I511</f>
        <v>2255</v>
      </c>
      <c r="J509" s="208">
        <f>J511</f>
        <v>2545</v>
      </c>
      <c r="K509" s="208">
        <f>K511</f>
        <v>1927</v>
      </c>
      <c r="L509" s="285"/>
    </row>
    <row r="510" spans="1:12" ht="12.75">
      <c r="A510" s="54"/>
      <c r="B510" s="55" t="s">
        <v>16</v>
      </c>
      <c r="C510" s="55" t="s">
        <v>244</v>
      </c>
      <c r="D510" s="96" t="s">
        <v>18</v>
      </c>
      <c r="E510" s="74"/>
      <c r="F510" s="119"/>
      <c r="G510" s="89">
        <f t="shared" si="46"/>
        <v>0</v>
      </c>
      <c r="H510" s="119"/>
      <c r="I510" s="278"/>
      <c r="J510" s="119"/>
      <c r="K510" s="119"/>
      <c r="L510" s="285"/>
    </row>
    <row r="511" spans="1:12" ht="12.75">
      <c r="A511" s="54">
        <f>A509+1</f>
        <v>285</v>
      </c>
      <c r="B511" s="55"/>
      <c r="C511" s="55"/>
      <c r="D511" s="56"/>
      <c r="E511" s="95" t="s">
        <v>292</v>
      </c>
      <c r="F511" s="58">
        <f>+F512+F515+F516</f>
        <v>0</v>
      </c>
      <c r="G511" s="59">
        <f t="shared" si="46"/>
        <v>7498</v>
      </c>
      <c r="H511" s="58">
        <f>+H512+H515+H516+H520</f>
        <v>771</v>
      </c>
      <c r="I511" s="277">
        <f>+I512+I515+I516+I520</f>
        <v>2255</v>
      </c>
      <c r="J511" s="58">
        <f>+J512+J515+J516+J520</f>
        <v>2545</v>
      </c>
      <c r="K511" s="58">
        <f>+K512+K515+K516+K520</f>
        <v>1927</v>
      </c>
      <c r="L511" s="285"/>
    </row>
    <row r="512" spans="1:12" ht="12.75">
      <c r="A512" s="54">
        <f t="shared" si="47"/>
        <v>286</v>
      </c>
      <c r="B512" s="55"/>
      <c r="C512" s="132" t="s">
        <v>105</v>
      </c>
      <c r="D512" s="56"/>
      <c r="E512" s="68" t="s">
        <v>247</v>
      </c>
      <c r="F512" s="58">
        <f>+F513+F514</f>
        <v>0</v>
      </c>
      <c r="G512" s="59">
        <f t="shared" si="46"/>
        <v>0</v>
      </c>
      <c r="H512" s="58">
        <f>+H513+H514</f>
        <v>0</v>
      </c>
      <c r="I512" s="277">
        <f>+I513+I514</f>
        <v>0</v>
      </c>
      <c r="J512" s="58">
        <f>+J513+J514</f>
        <v>0</v>
      </c>
      <c r="K512" s="58">
        <f>+K513+K514</f>
        <v>0</v>
      </c>
      <c r="L512" s="285"/>
    </row>
    <row r="513" spans="1:12" ht="12.75">
      <c r="A513" s="54">
        <f t="shared" si="47"/>
        <v>287</v>
      </c>
      <c r="B513" s="55"/>
      <c r="C513" s="55"/>
      <c r="D513" s="137" t="s">
        <v>77</v>
      </c>
      <c r="E513" s="74" t="s">
        <v>248</v>
      </c>
      <c r="F513" s="88"/>
      <c r="G513" s="89">
        <f t="shared" si="46"/>
        <v>0</v>
      </c>
      <c r="H513" s="88"/>
      <c r="I513" s="206"/>
      <c r="J513" s="88"/>
      <c r="K513" s="88"/>
      <c r="L513" s="285"/>
    </row>
    <row r="514" spans="1:12" ht="12.75">
      <c r="A514" s="54">
        <f t="shared" si="47"/>
        <v>288</v>
      </c>
      <c r="B514" s="55"/>
      <c r="C514" s="55"/>
      <c r="D514" s="56">
        <v>50</v>
      </c>
      <c r="E514" s="74" t="s">
        <v>275</v>
      </c>
      <c r="F514" s="88"/>
      <c r="G514" s="89">
        <f t="shared" si="46"/>
        <v>0</v>
      </c>
      <c r="H514" s="88"/>
      <c r="I514" s="206"/>
      <c r="J514" s="88"/>
      <c r="K514" s="88"/>
      <c r="L514" s="285"/>
    </row>
    <row r="515" spans="1:12" ht="12.75">
      <c r="A515" s="54">
        <f t="shared" si="47"/>
        <v>289</v>
      </c>
      <c r="B515" s="55"/>
      <c r="C515" s="132" t="s">
        <v>39</v>
      </c>
      <c r="D515" s="56"/>
      <c r="E515" s="68" t="s">
        <v>250</v>
      </c>
      <c r="F515" s="88"/>
      <c r="G515" s="89">
        <f t="shared" si="46"/>
        <v>0</v>
      </c>
      <c r="H515" s="88"/>
      <c r="I515" s="206"/>
      <c r="J515" s="88"/>
      <c r="K515" s="88"/>
      <c r="L515" s="285"/>
    </row>
    <row r="516" spans="1:12" ht="12.75">
      <c r="A516" s="54">
        <f t="shared" si="47"/>
        <v>290</v>
      </c>
      <c r="B516" s="55"/>
      <c r="C516" s="132" t="s">
        <v>151</v>
      </c>
      <c r="D516" s="56"/>
      <c r="E516" s="68" t="s">
        <v>286</v>
      </c>
      <c r="F516" s="58">
        <f>+F517+F518</f>
        <v>0</v>
      </c>
      <c r="G516" s="59">
        <f t="shared" si="46"/>
        <v>7498</v>
      </c>
      <c r="H516" s="58">
        <f>+H517+H518+H519</f>
        <v>771</v>
      </c>
      <c r="I516" s="277">
        <f>+I517+I518+I519</f>
        <v>2255</v>
      </c>
      <c r="J516" s="58">
        <f>+J517+J518+J519</f>
        <v>2545</v>
      </c>
      <c r="K516" s="58">
        <f>+K517+K518+K519</f>
        <v>1927</v>
      </c>
      <c r="L516" s="285"/>
    </row>
    <row r="517" spans="1:12" ht="12.75">
      <c r="A517" s="54">
        <f t="shared" si="47"/>
        <v>291</v>
      </c>
      <c r="B517" s="55"/>
      <c r="C517" s="55"/>
      <c r="D517" s="137" t="s">
        <v>44</v>
      </c>
      <c r="E517" s="74" t="s">
        <v>252</v>
      </c>
      <c r="F517" s="88">
        <v>0</v>
      </c>
      <c r="G517" s="89">
        <f t="shared" si="46"/>
        <v>7498</v>
      </c>
      <c r="H517" s="88">
        <v>771</v>
      </c>
      <c r="I517" s="206">
        <v>2255</v>
      </c>
      <c r="J517" s="88">
        <v>2545</v>
      </c>
      <c r="K517" s="88">
        <v>1927</v>
      </c>
      <c r="L517" s="285"/>
    </row>
    <row r="518" spans="1:20" ht="12.75">
      <c r="A518" s="54">
        <f t="shared" si="47"/>
        <v>292</v>
      </c>
      <c r="B518" s="55"/>
      <c r="C518" s="55"/>
      <c r="D518" s="137" t="s">
        <v>151</v>
      </c>
      <c r="E518" s="74" t="s">
        <v>293</v>
      </c>
      <c r="F518" s="88"/>
      <c r="G518" s="89">
        <f t="shared" si="46"/>
        <v>0</v>
      </c>
      <c r="H518" s="88"/>
      <c r="I518" s="206"/>
      <c r="J518" s="88"/>
      <c r="K518" s="88"/>
      <c r="L518" s="285"/>
      <c r="N518" s="131"/>
      <c r="O518" s="131"/>
      <c r="P518" s="281"/>
      <c r="Q518" s="131"/>
      <c r="R518" s="131"/>
      <c r="S518" s="131"/>
      <c r="T518" s="131"/>
    </row>
    <row r="519" spans="1:20" ht="12.75">
      <c r="A519" s="54">
        <f t="shared" si="47"/>
        <v>293</v>
      </c>
      <c r="B519" s="55"/>
      <c r="C519" s="137">
        <v>10</v>
      </c>
      <c r="D519" s="137"/>
      <c r="E519" s="74" t="s">
        <v>287</v>
      </c>
      <c r="F519" s="88"/>
      <c r="G519" s="89">
        <f t="shared" si="46"/>
        <v>0</v>
      </c>
      <c r="H519" s="88"/>
      <c r="I519" s="206"/>
      <c r="J519" s="88"/>
      <c r="K519" s="88"/>
      <c r="L519" s="285"/>
      <c r="N519" s="131"/>
      <c r="O519" s="131"/>
      <c r="P519" s="131"/>
      <c r="Q519" s="131"/>
      <c r="R519" s="131"/>
      <c r="S519" s="131"/>
      <c r="T519" s="131"/>
    </row>
    <row r="520" spans="1:20" ht="12.75">
      <c r="A520" s="54">
        <f t="shared" si="47"/>
        <v>294</v>
      </c>
      <c r="B520" s="55"/>
      <c r="C520" s="207">
        <v>50</v>
      </c>
      <c r="D520" s="207"/>
      <c r="E520" s="68" t="s">
        <v>288</v>
      </c>
      <c r="F520" s="119"/>
      <c r="G520" s="59">
        <f t="shared" si="46"/>
        <v>0</v>
      </c>
      <c r="H520" s="208">
        <f>H521+H522</f>
        <v>0</v>
      </c>
      <c r="I520" s="279">
        <f>I521+I522</f>
        <v>0</v>
      </c>
      <c r="J520" s="208">
        <f>J521+J522</f>
        <v>0</v>
      </c>
      <c r="K520" s="208">
        <f>K521+K522</f>
        <v>0</v>
      </c>
      <c r="L520" s="285"/>
      <c r="N520" s="131"/>
      <c r="O520" s="131"/>
      <c r="P520" s="131"/>
      <c r="Q520" s="131"/>
      <c r="R520" s="131"/>
      <c r="S520" s="131"/>
      <c r="T520" s="131"/>
    </row>
    <row r="521" spans="1:20" ht="12.75">
      <c r="A521" s="54">
        <f t="shared" si="47"/>
        <v>295</v>
      </c>
      <c r="B521" s="55"/>
      <c r="C521" s="55"/>
      <c r="D521" s="137">
        <v>1</v>
      </c>
      <c r="E521" s="74" t="s">
        <v>256</v>
      </c>
      <c r="F521" s="88"/>
      <c r="G521" s="89">
        <f t="shared" si="46"/>
        <v>0</v>
      </c>
      <c r="H521" s="88"/>
      <c r="I521" s="206"/>
      <c r="J521" s="88"/>
      <c r="K521" s="88"/>
      <c r="L521" s="285"/>
      <c r="N521" s="131"/>
      <c r="O521" s="131"/>
      <c r="P521" s="131"/>
      <c r="Q521" s="131"/>
      <c r="R521" s="131"/>
      <c r="S521" s="131"/>
      <c r="T521" s="131"/>
    </row>
    <row r="522" spans="1:20" ht="12.75">
      <c r="A522" s="54">
        <f t="shared" si="47"/>
        <v>296</v>
      </c>
      <c r="B522" s="55"/>
      <c r="C522" s="55"/>
      <c r="D522" s="137">
        <v>50</v>
      </c>
      <c r="E522" s="74" t="s">
        <v>289</v>
      </c>
      <c r="F522" s="88"/>
      <c r="G522" s="89">
        <f t="shared" si="46"/>
        <v>0</v>
      </c>
      <c r="H522" s="88"/>
      <c r="I522" s="206"/>
      <c r="J522" s="88"/>
      <c r="K522" s="88"/>
      <c r="L522" s="285"/>
      <c r="N522" s="131"/>
      <c r="O522" s="281"/>
      <c r="P522" s="281"/>
      <c r="Q522" s="281"/>
      <c r="R522" s="281"/>
      <c r="S522" s="131"/>
      <c r="T522" s="131"/>
    </row>
    <row r="523" spans="1:20" ht="51">
      <c r="A523" s="54">
        <f t="shared" si="47"/>
        <v>297</v>
      </c>
      <c r="B523" s="55"/>
      <c r="C523" s="55"/>
      <c r="D523" s="56"/>
      <c r="E523" s="212" t="s">
        <v>294</v>
      </c>
      <c r="F523" s="58">
        <f>+F525+F612</f>
        <v>0</v>
      </c>
      <c r="G523" s="59">
        <f t="shared" si="46"/>
        <v>2262</v>
      </c>
      <c r="H523" s="58">
        <f>+H525+H612</f>
        <v>980</v>
      </c>
      <c r="I523" s="277">
        <f>+I525+I612</f>
        <v>503</v>
      </c>
      <c r="J523" s="58">
        <f>+J525+J612</f>
        <v>389</v>
      </c>
      <c r="K523" s="58">
        <f>+K525+K612</f>
        <v>390</v>
      </c>
      <c r="L523" s="285"/>
      <c r="M523" s="213"/>
      <c r="N523" s="131"/>
      <c r="O523" s="131"/>
      <c r="P523" s="131"/>
      <c r="Q523" s="131"/>
      <c r="R523" s="131"/>
      <c r="S523" s="131"/>
      <c r="T523" s="131"/>
    </row>
    <row r="524" spans="1:20" ht="12.75">
      <c r="A524" s="54"/>
      <c r="B524" s="55" t="s">
        <v>56</v>
      </c>
      <c r="C524" s="55" t="s">
        <v>57</v>
      </c>
      <c r="D524" s="96" t="s">
        <v>58</v>
      </c>
      <c r="E524" s="214"/>
      <c r="F524" s="58"/>
      <c r="G524" s="59">
        <f t="shared" si="46"/>
        <v>0</v>
      </c>
      <c r="H524" s="58"/>
      <c r="I524" s="277"/>
      <c r="J524" s="58"/>
      <c r="K524" s="58"/>
      <c r="L524" s="285"/>
      <c r="N524" s="131"/>
      <c r="O524" s="131"/>
      <c r="P524" s="131"/>
      <c r="Q524" s="131"/>
      <c r="R524" s="131"/>
      <c r="S524" s="131"/>
      <c r="T524" s="131"/>
    </row>
    <row r="525" spans="1:20" ht="12.75">
      <c r="A525" s="54">
        <f>A523+1</f>
        <v>298</v>
      </c>
      <c r="B525" s="55"/>
      <c r="C525" s="55"/>
      <c r="D525" s="56"/>
      <c r="E525" s="95" t="s">
        <v>133</v>
      </c>
      <c r="F525" s="58">
        <f>+F526+F560+F602+F605</f>
        <v>0</v>
      </c>
      <c r="G525" s="59">
        <f t="shared" si="46"/>
        <v>2185</v>
      </c>
      <c r="H525" s="203">
        <f>+H526+H560+H602</f>
        <v>903</v>
      </c>
      <c r="I525" s="299">
        <f>+I526+I560+I602</f>
        <v>503</v>
      </c>
      <c r="J525" s="203">
        <f>+J526+J560+J602</f>
        <v>389</v>
      </c>
      <c r="K525" s="203">
        <f>+K526+K560+K602</f>
        <v>390</v>
      </c>
      <c r="L525" s="285"/>
      <c r="N525" s="131"/>
      <c r="O525" s="282"/>
      <c r="P525" s="282"/>
      <c r="Q525" s="283"/>
      <c r="R525" s="283"/>
      <c r="S525" s="286"/>
      <c r="T525" s="140"/>
    </row>
    <row r="526" spans="1:20" ht="12.75">
      <c r="A526" s="54">
        <f t="shared" si="47"/>
        <v>299</v>
      </c>
      <c r="B526" s="55"/>
      <c r="C526" s="55">
        <v>10</v>
      </c>
      <c r="D526" s="56"/>
      <c r="E526" s="95" t="s">
        <v>260</v>
      </c>
      <c r="F526" s="58">
        <f>+F527+F545+F552</f>
        <v>0</v>
      </c>
      <c r="G526" s="59">
        <f t="shared" si="46"/>
        <v>0</v>
      </c>
      <c r="H526" s="203">
        <f>+H527+H545+H552</f>
        <v>0</v>
      </c>
      <c r="I526" s="299">
        <f>+I527+I545+I552</f>
        <v>0</v>
      </c>
      <c r="J526" s="203">
        <f>+J527+J545+J552</f>
        <v>0</v>
      </c>
      <c r="K526" s="203">
        <f>+K527+K545+K552</f>
        <v>0</v>
      </c>
      <c r="L526" s="285"/>
      <c r="N526" s="131"/>
      <c r="O526" s="131"/>
      <c r="P526" s="131"/>
      <c r="Q526" s="290"/>
      <c r="R526" s="290"/>
      <c r="S526" s="286"/>
      <c r="T526" s="140"/>
    </row>
    <row r="527" spans="1:20" ht="12.75">
      <c r="A527" s="54">
        <f t="shared" si="47"/>
        <v>300</v>
      </c>
      <c r="B527" s="55"/>
      <c r="C527" s="132" t="s">
        <v>44</v>
      </c>
      <c r="D527" s="56"/>
      <c r="E527" s="95" t="s">
        <v>139</v>
      </c>
      <c r="F527" s="58">
        <f>+F528+F529+F530+F531+F532+F533+F534+F535+F536+F537+F538+F539+F540+F541+F542+F543+F544</f>
        <v>0</v>
      </c>
      <c r="G527" s="59">
        <f t="shared" si="46"/>
        <v>0</v>
      </c>
      <c r="H527" s="203">
        <f>+H528+H529+H530+H531+H532+H533+H534+H535+H536+H537+H538+H539+H540+H541+H542+H543+H544</f>
        <v>0</v>
      </c>
      <c r="I527" s="299">
        <f>+I528+I529+I530+I531+I532+I533+I534+I535+I536+I537+I538+I539+I540+I541+I542+I543+I544</f>
        <v>0</v>
      </c>
      <c r="J527" s="203">
        <f>+J528+J529+J530+J531+J532+J533+J534+J535+J536+J537+J538+J539+J540+J541+J542+J543+J544</f>
        <v>0</v>
      </c>
      <c r="K527" s="203">
        <f>+K528+K529+K530+K531+K532+K533+K534+K535+K536+K537+K538+K539+K540+K541+K542+K543+K544</f>
        <v>0</v>
      </c>
      <c r="L527" s="285"/>
      <c r="N527" s="131"/>
      <c r="O527" s="131"/>
      <c r="P527" s="131"/>
      <c r="Q527" s="290"/>
      <c r="R527" s="290"/>
      <c r="S527" s="287"/>
      <c r="T527" s="140"/>
    </row>
    <row r="528" spans="1:20" ht="12.75">
      <c r="A528" s="54">
        <f t="shared" si="47"/>
        <v>301</v>
      </c>
      <c r="B528" s="55"/>
      <c r="C528" s="55"/>
      <c r="D528" s="137" t="s">
        <v>44</v>
      </c>
      <c r="E528" s="74" t="s">
        <v>141</v>
      </c>
      <c r="F528" s="88"/>
      <c r="G528" s="89">
        <f t="shared" si="46"/>
        <v>0</v>
      </c>
      <c r="H528" s="84"/>
      <c r="I528" s="301"/>
      <c r="J528" s="84"/>
      <c r="K528" s="84"/>
      <c r="L528" s="285"/>
      <c r="N528" s="131"/>
      <c r="O528" s="131"/>
      <c r="P528" s="131"/>
      <c r="Q528" s="290"/>
      <c r="R528" s="290"/>
      <c r="S528" s="286"/>
      <c r="T528" s="288"/>
    </row>
    <row r="529" spans="1:20" ht="12.75">
      <c r="A529" s="54">
        <f t="shared" si="47"/>
        <v>302</v>
      </c>
      <c r="B529" s="55"/>
      <c r="C529" s="55"/>
      <c r="D529" s="137" t="s">
        <v>77</v>
      </c>
      <c r="E529" s="74" t="s">
        <v>143</v>
      </c>
      <c r="F529" s="88"/>
      <c r="G529" s="89">
        <f t="shared" si="46"/>
        <v>0</v>
      </c>
      <c r="H529" s="84"/>
      <c r="I529" s="301"/>
      <c r="J529" s="84"/>
      <c r="K529" s="84"/>
      <c r="L529" s="285"/>
      <c r="M529" s="21"/>
      <c r="N529" s="131"/>
      <c r="O529" s="131"/>
      <c r="P529" s="131"/>
      <c r="Q529" s="290"/>
      <c r="R529" s="290"/>
      <c r="S529" s="286"/>
      <c r="T529" s="288"/>
    </row>
    <row r="530" spans="1:20" ht="12.75">
      <c r="A530" s="54">
        <f t="shared" si="47"/>
        <v>303</v>
      </c>
      <c r="B530" s="55"/>
      <c r="C530" s="55"/>
      <c r="D530" s="137" t="s">
        <v>81</v>
      </c>
      <c r="E530" s="74" t="s">
        <v>145</v>
      </c>
      <c r="F530" s="88"/>
      <c r="G530" s="89">
        <f t="shared" si="46"/>
        <v>0</v>
      </c>
      <c r="H530" s="84"/>
      <c r="I530" s="301"/>
      <c r="J530" s="84"/>
      <c r="K530" s="84"/>
      <c r="L530" s="285"/>
      <c r="M530" s="21"/>
      <c r="N530" s="131"/>
      <c r="O530" s="131"/>
      <c r="P530" s="131"/>
      <c r="Q530" s="290"/>
      <c r="R530" s="290"/>
      <c r="S530" s="286"/>
      <c r="T530" s="288"/>
    </row>
    <row r="531" spans="1:20" ht="12.75">
      <c r="A531" s="54">
        <f t="shared" si="47"/>
        <v>304</v>
      </c>
      <c r="B531" s="55"/>
      <c r="C531" s="55"/>
      <c r="D531" s="137" t="s">
        <v>105</v>
      </c>
      <c r="E531" s="74" t="s">
        <v>147</v>
      </c>
      <c r="F531" s="88"/>
      <c r="G531" s="89">
        <f t="shared" si="46"/>
        <v>0</v>
      </c>
      <c r="H531" s="84"/>
      <c r="I531" s="301"/>
      <c r="J531" s="84"/>
      <c r="K531" s="84"/>
      <c r="L531" s="285"/>
      <c r="N531" s="131"/>
      <c r="O531" s="131"/>
      <c r="P531" s="131"/>
      <c r="Q531" s="290"/>
      <c r="R531" s="290"/>
      <c r="S531" s="286"/>
      <c r="T531" s="288"/>
    </row>
    <row r="532" spans="1:20" ht="12.75">
      <c r="A532" s="54">
        <f t="shared" si="47"/>
        <v>305</v>
      </c>
      <c r="B532" s="55"/>
      <c r="C532" s="55"/>
      <c r="D532" s="137" t="s">
        <v>39</v>
      </c>
      <c r="E532" s="74" t="s">
        <v>149</v>
      </c>
      <c r="F532" s="88"/>
      <c r="G532" s="89">
        <f t="shared" si="46"/>
        <v>0</v>
      </c>
      <c r="H532" s="84"/>
      <c r="I532" s="301"/>
      <c r="J532" s="84"/>
      <c r="K532" s="84"/>
      <c r="L532" s="285"/>
      <c r="N532" s="131"/>
      <c r="O532" s="131"/>
      <c r="P532" s="131"/>
      <c r="Q532" s="290"/>
      <c r="R532" s="290"/>
      <c r="S532" s="286"/>
      <c r="T532" s="288"/>
    </row>
    <row r="533" spans="1:20" ht="12.75">
      <c r="A533" s="54">
        <f t="shared" si="47"/>
        <v>306</v>
      </c>
      <c r="B533" s="55"/>
      <c r="C533" s="55"/>
      <c r="D533" s="137" t="s">
        <v>151</v>
      </c>
      <c r="E533" s="74" t="s">
        <v>152</v>
      </c>
      <c r="F533" s="88"/>
      <c r="G533" s="89">
        <f t="shared" si="46"/>
        <v>0</v>
      </c>
      <c r="H533" s="84"/>
      <c r="I533" s="301"/>
      <c r="J533" s="84"/>
      <c r="K533" s="84"/>
      <c r="L533" s="285"/>
      <c r="N533" s="131"/>
      <c r="O533" s="131"/>
      <c r="P533" s="131"/>
      <c r="Q533" s="290"/>
      <c r="R533" s="290"/>
      <c r="S533" s="286"/>
      <c r="T533" s="288"/>
    </row>
    <row r="534" spans="1:20" ht="12.75">
      <c r="A534" s="54">
        <f t="shared" si="47"/>
        <v>307</v>
      </c>
      <c r="B534" s="55"/>
      <c r="C534" s="55"/>
      <c r="D534" s="137" t="s">
        <v>154</v>
      </c>
      <c r="E534" s="74" t="s">
        <v>155</v>
      </c>
      <c r="F534" s="88"/>
      <c r="G534" s="89">
        <f t="shared" si="46"/>
        <v>0</v>
      </c>
      <c r="H534" s="84"/>
      <c r="I534" s="301"/>
      <c r="J534" s="84"/>
      <c r="K534" s="84"/>
      <c r="L534" s="285"/>
      <c r="N534" s="131"/>
      <c r="O534" s="131"/>
      <c r="P534" s="131"/>
      <c r="Q534" s="290"/>
      <c r="R534" s="290"/>
      <c r="S534" s="286"/>
      <c r="T534" s="288"/>
    </row>
    <row r="535" spans="1:20" ht="12.75">
      <c r="A535" s="54">
        <f t="shared" si="47"/>
        <v>308</v>
      </c>
      <c r="B535" s="55"/>
      <c r="C535" s="55"/>
      <c r="D535" s="137" t="s">
        <v>62</v>
      </c>
      <c r="E535" s="74" t="s">
        <v>156</v>
      </c>
      <c r="F535" s="88"/>
      <c r="G535" s="89">
        <f t="shared" si="46"/>
        <v>0</v>
      </c>
      <c r="H535" s="84"/>
      <c r="I535" s="301"/>
      <c r="J535" s="84"/>
      <c r="K535" s="84"/>
      <c r="L535" s="285"/>
      <c r="N535" s="131"/>
      <c r="O535" s="131"/>
      <c r="P535" s="131"/>
      <c r="Q535" s="290"/>
      <c r="R535" s="290"/>
      <c r="S535" s="286"/>
      <c r="T535" s="288"/>
    </row>
    <row r="536" spans="1:20" ht="12.75">
      <c r="A536" s="54">
        <f t="shared" si="47"/>
        <v>309</v>
      </c>
      <c r="B536" s="55"/>
      <c r="C536" s="55"/>
      <c r="D536" s="137" t="s">
        <v>157</v>
      </c>
      <c r="E536" s="74" t="s">
        <v>261</v>
      </c>
      <c r="F536" s="88"/>
      <c r="G536" s="89">
        <f t="shared" si="46"/>
        <v>0</v>
      </c>
      <c r="H536" s="84"/>
      <c r="I536" s="301"/>
      <c r="J536" s="84"/>
      <c r="K536" s="84"/>
      <c r="L536" s="285"/>
      <c r="N536" s="131"/>
      <c r="O536" s="131"/>
      <c r="P536" s="131"/>
      <c r="Q536" s="290"/>
      <c r="R536" s="290"/>
      <c r="S536" s="286"/>
      <c r="T536" s="288"/>
    </row>
    <row r="537" spans="1:20" ht="12.75">
      <c r="A537" s="54">
        <f t="shared" si="47"/>
        <v>310</v>
      </c>
      <c r="B537" s="55"/>
      <c r="C537" s="55"/>
      <c r="D537" s="56">
        <v>10</v>
      </c>
      <c r="E537" s="74" t="s">
        <v>159</v>
      </c>
      <c r="F537" s="88"/>
      <c r="G537" s="89">
        <f t="shared" si="46"/>
        <v>0</v>
      </c>
      <c r="H537" s="84"/>
      <c r="I537" s="301"/>
      <c r="J537" s="84"/>
      <c r="K537" s="84"/>
      <c r="L537" s="285"/>
      <c r="M537" s="21"/>
      <c r="N537" s="131"/>
      <c r="O537" s="131"/>
      <c r="P537" s="131"/>
      <c r="Q537" s="290"/>
      <c r="R537" s="290"/>
      <c r="S537" s="286"/>
      <c r="T537" s="140"/>
    </row>
    <row r="538" spans="1:20" ht="12.75">
      <c r="A538" s="54">
        <f t="shared" si="47"/>
        <v>311</v>
      </c>
      <c r="B538" s="55"/>
      <c r="C538" s="55"/>
      <c r="D538" s="56">
        <v>11</v>
      </c>
      <c r="E538" s="74" t="s">
        <v>160</v>
      </c>
      <c r="F538" s="88"/>
      <c r="G538" s="89">
        <f t="shared" si="46"/>
        <v>0</v>
      </c>
      <c r="H538" s="84"/>
      <c r="I538" s="301"/>
      <c r="J538" s="84"/>
      <c r="K538" s="84"/>
      <c r="L538" s="285"/>
      <c r="N538" s="131"/>
      <c r="O538" s="131"/>
      <c r="P538" s="131"/>
      <c r="Q538" s="290"/>
      <c r="R538" s="290"/>
      <c r="S538" s="286"/>
      <c r="T538" s="140"/>
    </row>
    <row r="539" spans="1:20" ht="12.75">
      <c r="A539" s="54">
        <f t="shared" si="47"/>
        <v>312</v>
      </c>
      <c r="B539" s="55"/>
      <c r="C539" s="55"/>
      <c r="D539" s="56">
        <v>12</v>
      </c>
      <c r="E539" s="74" t="s">
        <v>161</v>
      </c>
      <c r="F539" s="88"/>
      <c r="G539" s="89">
        <f t="shared" si="46"/>
        <v>0</v>
      </c>
      <c r="H539" s="84"/>
      <c r="I539" s="301"/>
      <c r="J539" s="84"/>
      <c r="K539" s="84"/>
      <c r="L539" s="285"/>
      <c r="N539" s="131"/>
      <c r="O539" s="131"/>
      <c r="P539" s="131"/>
      <c r="Q539" s="290"/>
      <c r="R539" s="290"/>
      <c r="S539" s="286"/>
      <c r="T539" s="140"/>
    </row>
    <row r="540" spans="1:20" ht="12.75">
      <c r="A540" s="54">
        <f t="shared" si="47"/>
        <v>313</v>
      </c>
      <c r="B540" s="55"/>
      <c r="C540" s="55"/>
      <c r="D540" s="56">
        <v>13</v>
      </c>
      <c r="E540" s="74" t="s">
        <v>162</v>
      </c>
      <c r="F540" s="88"/>
      <c r="G540" s="89">
        <f t="shared" si="46"/>
        <v>0</v>
      </c>
      <c r="H540" s="84"/>
      <c r="I540" s="301"/>
      <c r="J540" s="84"/>
      <c r="K540" s="84"/>
      <c r="L540" s="285"/>
      <c r="N540" s="131"/>
      <c r="O540" s="131"/>
      <c r="P540" s="131"/>
      <c r="Q540" s="290"/>
      <c r="R540" s="290"/>
      <c r="S540" s="286"/>
      <c r="T540" s="140"/>
    </row>
    <row r="541" spans="1:20" ht="12.75">
      <c r="A541" s="54">
        <f t="shared" si="47"/>
        <v>314</v>
      </c>
      <c r="B541" s="55"/>
      <c r="C541" s="55"/>
      <c r="D541" s="56">
        <v>14</v>
      </c>
      <c r="E541" s="74" t="s">
        <v>163</v>
      </c>
      <c r="F541" s="88"/>
      <c r="G541" s="89">
        <f t="shared" si="46"/>
        <v>0</v>
      </c>
      <c r="H541" s="84"/>
      <c r="I541" s="301"/>
      <c r="J541" s="84"/>
      <c r="K541" s="84"/>
      <c r="L541" s="285"/>
      <c r="N541" s="131"/>
      <c r="O541" s="131"/>
      <c r="P541" s="131"/>
      <c r="Q541" s="290"/>
      <c r="R541" s="290"/>
      <c r="S541" s="286"/>
      <c r="T541" s="140"/>
    </row>
    <row r="542" spans="1:20" ht="12.75">
      <c r="A542" s="54">
        <f aca="true" t="shared" si="49" ref="A542:A604">A541+1</f>
        <v>315</v>
      </c>
      <c r="B542" s="55"/>
      <c r="C542" s="55"/>
      <c r="D542" s="56">
        <v>15</v>
      </c>
      <c r="E542" s="74" t="s">
        <v>164</v>
      </c>
      <c r="F542" s="88"/>
      <c r="G542" s="89">
        <f aca="true" t="shared" si="50" ref="G542:G605">H542+I542+J542+K542</f>
        <v>0</v>
      </c>
      <c r="H542" s="84"/>
      <c r="I542" s="301"/>
      <c r="J542" s="84"/>
      <c r="K542" s="84"/>
      <c r="L542" s="285"/>
      <c r="N542" s="131"/>
      <c r="O542" s="131"/>
      <c r="P542" s="131"/>
      <c r="Q542" s="290"/>
      <c r="R542" s="290"/>
      <c r="S542" s="286"/>
      <c r="T542" s="140"/>
    </row>
    <row r="543" spans="1:20" ht="12.75">
      <c r="A543" s="54">
        <f t="shared" si="49"/>
        <v>316</v>
      </c>
      <c r="B543" s="55"/>
      <c r="C543" s="55"/>
      <c r="D543" s="56">
        <v>16</v>
      </c>
      <c r="E543" s="74" t="s">
        <v>165</v>
      </c>
      <c r="F543" s="88"/>
      <c r="G543" s="89">
        <f t="shared" si="50"/>
        <v>0</v>
      </c>
      <c r="H543" s="84"/>
      <c r="I543" s="301"/>
      <c r="J543" s="84"/>
      <c r="K543" s="84"/>
      <c r="L543" s="285"/>
      <c r="N543" s="131"/>
      <c r="O543" s="131"/>
      <c r="P543" s="131"/>
      <c r="Q543" s="290"/>
      <c r="R543" s="290"/>
      <c r="S543" s="286"/>
      <c r="T543" s="140"/>
    </row>
    <row r="544" spans="1:20" ht="12.75">
      <c r="A544" s="54">
        <f t="shared" si="49"/>
        <v>317</v>
      </c>
      <c r="B544" s="55"/>
      <c r="C544" s="55"/>
      <c r="D544" s="56">
        <v>30</v>
      </c>
      <c r="E544" s="74" t="s">
        <v>166</v>
      </c>
      <c r="F544" s="88"/>
      <c r="G544" s="89">
        <f t="shared" si="50"/>
        <v>0</v>
      </c>
      <c r="H544" s="84"/>
      <c r="I544" s="301"/>
      <c r="J544" s="84"/>
      <c r="K544" s="84"/>
      <c r="L544" s="285"/>
      <c r="N544" s="131"/>
      <c r="O544" s="131"/>
      <c r="P544" s="131"/>
      <c r="Q544" s="290"/>
      <c r="R544" s="290"/>
      <c r="S544" s="286"/>
      <c r="T544" s="140"/>
    </row>
    <row r="545" spans="1:20" ht="12.75">
      <c r="A545" s="54">
        <f t="shared" si="49"/>
        <v>318</v>
      </c>
      <c r="B545" s="55"/>
      <c r="C545" s="132" t="s">
        <v>77</v>
      </c>
      <c r="D545" s="56"/>
      <c r="E545" s="95" t="s">
        <v>167</v>
      </c>
      <c r="F545" s="58">
        <f>+F546+F547+F548+F549+F550+F551</f>
        <v>0</v>
      </c>
      <c r="G545" s="59">
        <f t="shared" si="50"/>
        <v>0</v>
      </c>
      <c r="H545" s="203">
        <f>+H546+H547+H548+H549+H550+H551</f>
        <v>0</v>
      </c>
      <c r="I545" s="299">
        <f>+I546+I547+I548+I549+I550+I551</f>
        <v>0</v>
      </c>
      <c r="J545" s="203">
        <f>+J546+J547+J548+J549+J550+J551</f>
        <v>0</v>
      </c>
      <c r="K545" s="203">
        <f>+K546+K547+K548+K549+K550+K551</f>
        <v>0</v>
      </c>
      <c r="L545" s="285"/>
      <c r="N545" s="131"/>
      <c r="O545" s="131"/>
      <c r="P545" s="131"/>
      <c r="Q545" s="290"/>
      <c r="R545" s="290"/>
      <c r="S545" s="287"/>
      <c r="T545" s="140"/>
    </row>
    <row r="546" spans="1:20" ht="12.75">
      <c r="A546" s="54">
        <f t="shared" si="49"/>
        <v>319</v>
      </c>
      <c r="B546" s="55"/>
      <c r="C546" s="55"/>
      <c r="D546" s="137" t="s">
        <v>44</v>
      </c>
      <c r="E546" s="74" t="s">
        <v>262</v>
      </c>
      <c r="F546" s="88"/>
      <c r="G546" s="89">
        <f t="shared" si="50"/>
        <v>0</v>
      </c>
      <c r="H546" s="84"/>
      <c r="I546" s="301"/>
      <c r="J546" s="84"/>
      <c r="K546" s="84"/>
      <c r="L546" s="285"/>
      <c r="N546" s="131"/>
      <c r="O546" s="131"/>
      <c r="P546" s="131"/>
      <c r="Q546" s="290"/>
      <c r="R546" s="290"/>
      <c r="S546" s="286"/>
      <c r="T546" s="288"/>
    </row>
    <row r="547" spans="1:20" ht="12.75">
      <c r="A547" s="54">
        <f t="shared" si="49"/>
        <v>320</v>
      </c>
      <c r="B547" s="55"/>
      <c r="C547" s="55"/>
      <c r="D547" s="137" t="s">
        <v>77</v>
      </c>
      <c r="E547" s="74" t="s">
        <v>263</v>
      </c>
      <c r="F547" s="88"/>
      <c r="G547" s="89">
        <f t="shared" si="50"/>
        <v>0</v>
      </c>
      <c r="H547" s="84"/>
      <c r="I547" s="301"/>
      <c r="J547" s="84"/>
      <c r="K547" s="84"/>
      <c r="L547" s="285"/>
      <c r="N547" s="131"/>
      <c r="O547" s="131"/>
      <c r="P547" s="131"/>
      <c r="Q547" s="290"/>
      <c r="R547" s="290"/>
      <c r="S547" s="286"/>
      <c r="T547" s="288"/>
    </row>
    <row r="548" spans="1:20" ht="12.75">
      <c r="A548" s="54">
        <f t="shared" si="49"/>
        <v>321</v>
      </c>
      <c r="B548" s="55"/>
      <c r="C548" s="55"/>
      <c r="D548" s="137" t="s">
        <v>81</v>
      </c>
      <c r="E548" s="74" t="s">
        <v>170</v>
      </c>
      <c r="F548" s="88"/>
      <c r="G548" s="89">
        <f t="shared" si="50"/>
        <v>0</v>
      </c>
      <c r="H548" s="84"/>
      <c r="I548" s="301"/>
      <c r="J548" s="84"/>
      <c r="K548" s="84"/>
      <c r="L548" s="285"/>
      <c r="N548" s="131"/>
      <c r="O548" s="131"/>
      <c r="P548" s="131"/>
      <c r="Q548" s="290"/>
      <c r="R548" s="290"/>
      <c r="S548" s="286"/>
      <c r="T548" s="288"/>
    </row>
    <row r="549" spans="1:20" ht="12.75">
      <c r="A549" s="54">
        <f t="shared" si="49"/>
        <v>322</v>
      </c>
      <c r="B549" s="55"/>
      <c r="C549" s="55"/>
      <c r="D549" s="137" t="s">
        <v>105</v>
      </c>
      <c r="E549" s="74" t="s">
        <v>264</v>
      </c>
      <c r="F549" s="88"/>
      <c r="G549" s="89">
        <f t="shared" si="50"/>
        <v>0</v>
      </c>
      <c r="H549" s="84"/>
      <c r="I549" s="301"/>
      <c r="J549" s="84"/>
      <c r="K549" s="84"/>
      <c r="L549" s="285"/>
      <c r="N549" s="131"/>
      <c r="O549" s="131"/>
      <c r="P549" s="131"/>
      <c r="Q549" s="290"/>
      <c r="R549" s="290"/>
      <c r="S549" s="286"/>
      <c r="T549" s="288"/>
    </row>
    <row r="550" spans="1:20" ht="12.75">
      <c r="A550" s="54">
        <f t="shared" si="49"/>
        <v>323</v>
      </c>
      <c r="B550" s="55"/>
      <c r="C550" s="55"/>
      <c r="D550" s="137" t="s">
        <v>39</v>
      </c>
      <c r="E550" s="74" t="s">
        <v>265</v>
      </c>
      <c r="F550" s="88"/>
      <c r="G550" s="89">
        <f t="shared" si="50"/>
        <v>0</v>
      </c>
      <c r="H550" s="84"/>
      <c r="I550" s="301"/>
      <c r="J550" s="84"/>
      <c r="K550" s="84"/>
      <c r="L550" s="285"/>
      <c r="N550" s="131"/>
      <c r="O550" s="131"/>
      <c r="P550" s="131"/>
      <c r="Q550" s="290"/>
      <c r="R550" s="290"/>
      <c r="S550" s="286"/>
      <c r="T550" s="288"/>
    </row>
    <row r="551" spans="1:20" ht="12.75">
      <c r="A551" s="54">
        <f t="shared" si="49"/>
        <v>324</v>
      </c>
      <c r="B551" s="55"/>
      <c r="C551" s="55"/>
      <c r="D551" s="56">
        <v>30</v>
      </c>
      <c r="E551" s="74" t="s">
        <v>173</v>
      </c>
      <c r="F551" s="88"/>
      <c r="G551" s="89">
        <f t="shared" si="50"/>
        <v>0</v>
      </c>
      <c r="H551" s="84"/>
      <c r="I551" s="301"/>
      <c r="J551" s="84"/>
      <c r="K551" s="84"/>
      <c r="L551" s="285"/>
      <c r="N551" s="131"/>
      <c r="O551" s="131"/>
      <c r="P551" s="131"/>
      <c r="Q551" s="290"/>
      <c r="R551" s="290"/>
      <c r="S551" s="286"/>
      <c r="T551" s="140"/>
    </row>
    <row r="552" spans="1:20" ht="12.75">
      <c r="A552" s="54">
        <f t="shared" si="49"/>
        <v>325</v>
      </c>
      <c r="B552" s="55"/>
      <c r="C552" s="132" t="s">
        <v>81</v>
      </c>
      <c r="D552" s="56"/>
      <c r="E552" s="95" t="s">
        <v>174</v>
      </c>
      <c r="F552" s="58">
        <f>+F553+F554+F555+F556+F557+F558+F559</f>
        <v>0</v>
      </c>
      <c r="G552" s="59">
        <f t="shared" si="50"/>
        <v>0</v>
      </c>
      <c r="H552" s="203">
        <f>+H553+H554+H555+H556+H557+H558+H559</f>
        <v>0</v>
      </c>
      <c r="I552" s="299">
        <f>+I553+I554+I555+I556+I557+I558+I559</f>
        <v>0</v>
      </c>
      <c r="J552" s="203">
        <f>+J553+J554+J555+J556+J557+J558+J559</f>
        <v>0</v>
      </c>
      <c r="K552" s="203">
        <f>+K553+K554+K555+K556+K557+K558+K559</f>
        <v>0</v>
      </c>
      <c r="L552" s="285"/>
      <c r="N552" s="131"/>
      <c r="O552" s="131"/>
      <c r="P552" s="131"/>
      <c r="Q552" s="290"/>
      <c r="R552" s="290"/>
      <c r="S552" s="287"/>
      <c r="T552" s="140"/>
    </row>
    <row r="553" spans="1:20" ht="12.75">
      <c r="A553" s="54">
        <f t="shared" si="49"/>
        <v>326</v>
      </c>
      <c r="B553" s="55"/>
      <c r="C553" s="55"/>
      <c r="D553" s="137" t="s">
        <v>44</v>
      </c>
      <c r="E553" s="74" t="s">
        <v>175</v>
      </c>
      <c r="F553" s="88"/>
      <c r="G553" s="89">
        <f t="shared" si="50"/>
        <v>0</v>
      </c>
      <c r="H553" s="84"/>
      <c r="I553" s="301"/>
      <c r="J553" s="84"/>
      <c r="K553" s="84"/>
      <c r="L553" s="285"/>
      <c r="N553" s="131"/>
      <c r="O553" s="131"/>
      <c r="P553" s="131"/>
      <c r="Q553" s="290"/>
      <c r="R553" s="290"/>
      <c r="S553" s="286"/>
      <c r="T553" s="288"/>
    </row>
    <row r="554" spans="1:20" ht="12.75">
      <c r="A554" s="54">
        <f t="shared" si="49"/>
        <v>327</v>
      </c>
      <c r="B554" s="55"/>
      <c r="C554" s="55"/>
      <c r="D554" s="137" t="s">
        <v>77</v>
      </c>
      <c r="E554" s="74" t="s">
        <v>176</v>
      </c>
      <c r="F554" s="88"/>
      <c r="G554" s="89">
        <f t="shared" si="50"/>
        <v>0</v>
      </c>
      <c r="H554" s="84"/>
      <c r="I554" s="301"/>
      <c r="J554" s="84"/>
      <c r="K554" s="84"/>
      <c r="L554" s="285"/>
      <c r="N554" s="131"/>
      <c r="O554" s="131"/>
      <c r="P554" s="131"/>
      <c r="Q554" s="290"/>
      <c r="R554" s="290"/>
      <c r="S554" s="286"/>
      <c r="T554" s="288"/>
    </row>
    <row r="555" spans="1:20" ht="12.75">
      <c r="A555" s="54">
        <f t="shared" si="49"/>
        <v>328</v>
      </c>
      <c r="B555" s="55"/>
      <c r="C555" s="55"/>
      <c r="D555" s="137" t="s">
        <v>81</v>
      </c>
      <c r="E555" s="74" t="s">
        <v>177</v>
      </c>
      <c r="F555" s="88"/>
      <c r="G555" s="89">
        <f t="shared" si="50"/>
        <v>0</v>
      </c>
      <c r="H555" s="84"/>
      <c r="I555" s="301"/>
      <c r="J555" s="84"/>
      <c r="K555" s="84"/>
      <c r="L555" s="285"/>
      <c r="N555" s="131"/>
      <c r="O555" s="131"/>
      <c r="P555" s="131"/>
      <c r="Q555" s="290"/>
      <c r="R555" s="290"/>
      <c r="S555" s="286"/>
      <c r="T555" s="288"/>
    </row>
    <row r="556" spans="1:20" ht="12.75">
      <c r="A556" s="54">
        <f t="shared" si="49"/>
        <v>329</v>
      </c>
      <c r="B556" s="55"/>
      <c r="C556" s="55"/>
      <c r="D556" s="137" t="s">
        <v>105</v>
      </c>
      <c r="E556" s="74" t="s">
        <v>266</v>
      </c>
      <c r="F556" s="88"/>
      <c r="G556" s="89">
        <f t="shared" si="50"/>
        <v>0</v>
      </c>
      <c r="H556" s="84"/>
      <c r="I556" s="301"/>
      <c r="J556" s="84"/>
      <c r="K556" s="84"/>
      <c r="L556" s="285"/>
      <c r="N556" s="131"/>
      <c r="O556" s="131"/>
      <c r="P556" s="131"/>
      <c r="Q556" s="290"/>
      <c r="R556" s="290"/>
      <c r="S556" s="286"/>
      <c r="T556" s="288"/>
    </row>
    <row r="557" spans="1:20" ht="12.75">
      <c r="A557" s="54">
        <f t="shared" si="49"/>
        <v>330</v>
      </c>
      <c r="B557" s="55"/>
      <c r="C557" s="55"/>
      <c r="D557" s="137" t="s">
        <v>39</v>
      </c>
      <c r="E557" s="74" t="s">
        <v>179</v>
      </c>
      <c r="F557" s="88"/>
      <c r="G557" s="89">
        <f t="shared" si="50"/>
        <v>0</v>
      </c>
      <c r="H557" s="84"/>
      <c r="I557" s="301"/>
      <c r="J557" s="84"/>
      <c r="K557" s="84"/>
      <c r="L557" s="285"/>
      <c r="N557" s="131"/>
      <c r="O557" s="131"/>
      <c r="P557" s="131"/>
      <c r="Q557" s="290"/>
      <c r="R557" s="290"/>
      <c r="S557" s="286"/>
      <c r="T557" s="288"/>
    </row>
    <row r="558" spans="1:20" ht="12.75">
      <c r="A558" s="54">
        <f t="shared" si="49"/>
        <v>331</v>
      </c>
      <c r="B558" s="55"/>
      <c r="C558" s="55"/>
      <c r="D558" s="137" t="s">
        <v>151</v>
      </c>
      <c r="E558" s="74" t="s">
        <v>180</v>
      </c>
      <c r="F558" s="88"/>
      <c r="G558" s="89">
        <f t="shared" si="50"/>
        <v>0</v>
      </c>
      <c r="H558" s="84"/>
      <c r="I558" s="301"/>
      <c r="J558" s="84"/>
      <c r="K558" s="84"/>
      <c r="L558" s="285"/>
      <c r="M558" s="204"/>
      <c r="N558" s="131"/>
      <c r="O558" s="131"/>
      <c r="P558" s="131"/>
      <c r="Q558" s="290"/>
      <c r="R558" s="290"/>
      <c r="S558" s="286"/>
      <c r="T558" s="288"/>
    </row>
    <row r="559" spans="1:20" ht="12.75">
      <c r="A559" s="54">
        <f t="shared" si="49"/>
        <v>332</v>
      </c>
      <c r="B559" s="55"/>
      <c r="C559" s="55"/>
      <c r="D559" s="137" t="s">
        <v>154</v>
      </c>
      <c r="E559" s="74" t="s">
        <v>181</v>
      </c>
      <c r="F559" s="88"/>
      <c r="G559" s="89">
        <f t="shared" si="50"/>
        <v>0</v>
      </c>
      <c r="H559" s="84">
        <v>0</v>
      </c>
      <c r="I559" s="301">
        <v>0</v>
      </c>
      <c r="J559" s="84"/>
      <c r="K559" s="84"/>
      <c r="L559" s="285"/>
      <c r="N559" s="131"/>
      <c r="O559" s="131"/>
      <c r="P559" s="131"/>
      <c r="Q559" s="290"/>
      <c r="R559" s="290"/>
      <c r="S559" s="286"/>
      <c r="T559" s="288"/>
    </row>
    <row r="560" spans="1:20" ht="12.75">
      <c r="A560" s="54">
        <f t="shared" si="49"/>
        <v>333</v>
      </c>
      <c r="B560" s="55"/>
      <c r="C560" s="55">
        <v>20</v>
      </c>
      <c r="D560" s="56"/>
      <c r="E560" s="95" t="s">
        <v>295</v>
      </c>
      <c r="F560" s="58">
        <f>+F561+F572+F573+F576+F581+F585+F588+F589+F590+F591+F592+F593+F594+F596</f>
        <v>0</v>
      </c>
      <c r="G560" s="59">
        <f t="shared" si="50"/>
        <v>2185</v>
      </c>
      <c r="H560" s="203">
        <f>+H561+H572+H573+H576+H581+H585+H588+H589+H590+H591+H592+H593+H594+H596</f>
        <v>903</v>
      </c>
      <c r="I560" s="299">
        <f>+I561+I572+I573+I576+I581+I585+I588+I589+I590+I591+I592+I593+I594+I596</f>
        <v>503</v>
      </c>
      <c r="J560" s="203">
        <f>+J561+J572+J573+J576+J581+J585+J588+J589+J590+J591+J592+J593+J594+J596</f>
        <v>389</v>
      </c>
      <c r="K560" s="203">
        <f>+K561+K572+K573+K576+K581+K585+K588+K589+K590+K591+K592+K593+K594+K596</f>
        <v>390</v>
      </c>
      <c r="L560" s="285"/>
      <c r="N560" s="131"/>
      <c r="O560" s="281"/>
      <c r="P560" s="281"/>
      <c r="Q560" s="283"/>
      <c r="R560" s="283"/>
      <c r="S560" s="286"/>
      <c r="T560" s="140"/>
    </row>
    <row r="561" spans="1:20" ht="12.75">
      <c r="A561" s="54">
        <f t="shared" si="49"/>
        <v>334</v>
      </c>
      <c r="B561" s="55"/>
      <c r="C561" s="132" t="s">
        <v>44</v>
      </c>
      <c r="D561" s="56"/>
      <c r="E561" s="95" t="s">
        <v>127</v>
      </c>
      <c r="F561" s="58">
        <f>+F562+F563+F564+F565+F566+F567+F568+F569+F570+F571</f>
        <v>0</v>
      </c>
      <c r="G561" s="59">
        <f t="shared" si="50"/>
        <v>692</v>
      </c>
      <c r="H561" s="203">
        <f>+H562+H563+H564+H565+H566+H567+H568+H569+H570+H571</f>
        <v>518</v>
      </c>
      <c r="I561" s="299">
        <f>+I562+I563+I564+I565+I566+I567+I568+I569+I570+I571</f>
        <v>104</v>
      </c>
      <c r="J561" s="203">
        <f>+J562+J563+J564+J565+J566+J567+J568+J569+J570+J571</f>
        <v>35</v>
      </c>
      <c r="K561" s="203">
        <f>+K562+K563+K564+K565+K566+K567+K568+K569+K570+K571</f>
        <v>35</v>
      </c>
      <c r="L561" s="285"/>
      <c r="M561" s="204"/>
      <c r="N561" s="131"/>
      <c r="O561" s="131"/>
      <c r="P561" s="131"/>
      <c r="Q561" s="290"/>
      <c r="R561" s="290"/>
      <c r="S561" s="287"/>
      <c r="T561" s="140"/>
    </row>
    <row r="562" spans="1:20" ht="12.75">
      <c r="A562" s="54">
        <f t="shared" si="49"/>
        <v>335</v>
      </c>
      <c r="B562" s="55"/>
      <c r="C562" s="55"/>
      <c r="D562" s="137" t="s">
        <v>44</v>
      </c>
      <c r="E562" s="74" t="s">
        <v>183</v>
      </c>
      <c r="F562" s="88"/>
      <c r="G562" s="89">
        <f t="shared" si="50"/>
        <v>19</v>
      </c>
      <c r="H562" s="84">
        <v>10</v>
      </c>
      <c r="I562" s="301">
        <v>9</v>
      </c>
      <c r="J562" s="84"/>
      <c r="K562" s="84"/>
      <c r="L562" s="285"/>
      <c r="M562" s="204"/>
      <c r="N562" s="284"/>
      <c r="O562" s="131"/>
      <c r="P562" s="131"/>
      <c r="Q562" s="290"/>
      <c r="R562" s="290"/>
      <c r="S562" s="286"/>
      <c r="T562" s="288"/>
    </row>
    <row r="563" spans="1:20" ht="12.75">
      <c r="A563" s="54">
        <f t="shared" si="49"/>
        <v>336</v>
      </c>
      <c r="B563" s="55"/>
      <c r="C563" s="55"/>
      <c r="D563" s="137" t="s">
        <v>77</v>
      </c>
      <c r="E563" s="74" t="s">
        <v>184</v>
      </c>
      <c r="F563" s="88"/>
      <c r="G563" s="89">
        <f t="shared" si="50"/>
        <v>3</v>
      </c>
      <c r="H563" s="84">
        <v>3</v>
      </c>
      <c r="I563" s="301"/>
      <c r="J563" s="84"/>
      <c r="K563" s="84"/>
      <c r="L563" s="285"/>
      <c r="M563" s="204"/>
      <c r="N563" s="284"/>
      <c r="O563" s="131"/>
      <c r="P563" s="131"/>
      <c r="Q563" s="290"/>
      <c r="R563" s="290"/>
      <c r="S563" s="286"/>
      <c r="T563" s="288"/>
    </row>
    <row r="564" spans="1:20" ht="12.75">
      <c r="A564" s="54">
        <f t="shared" si="49"/>
        <v>337</v>
      </c>
      <c r="B564" s="55"/>
      <c r="C564" s="55"/>
      <c r="D564" s="137" t="s">
        <v>81</v>
      </c>
      <c r="E564" s="74" t="s">
        <v>185</v>
      </c>
      <c r="F564" s="88"/>
      <c r="G564" s="89">
        <f t="shared" si="50"/>
        <v>0</v>
      </c>
      <c r="H564" s="84"/>
      <c r="I564" s="301"/>
      <c r="J564" s="84"/>
      <c r="K564" s="84"/>
      <c r="L564" s="285"/>
      <c r="M564" s="204"/>
      <c r="N564" s="284"/>
      <c r="O564" s="131"/>
      <c r="P564" s="131"/>
      <c r="Q564" s="290"/>
      <c r="R564" s="290"/>
      <c r="S564" s="286"/>
      <c r="T564" s="288"/>
    </row>
    <row r="565" spans="1:20" ht="12.75">
      <c r="A565" s="54">
        <f t="shared" si="49"/>
        <v>338</v>
      </c>
      <c r="B565" s="55"/>
      <c r="C565" s="55"/>
      <c r="D565" s="137" t="s">
        <v>105</v>
      </c>
      <c r="E565" s="74" t="s">
        <v>186</v>
      </c>
      <c r="F565" s="88"/>
      <c r="G565" s="89">
        <f t="shared" si="50"/>
        <v>0</v>
      </c>
      <c r="H565" s="84"/>
      <c r="I565" s="301"/>
      <c r="J565" s="84"/>
      <c r="K565" s="84"/>
      <c r="L565" s="285"/>
      <c r="M565" s="204"/>
      <c r="N565" s="284"/>
      <c r="O565" s="131"/>
      <c r="P565" s="131"/>
      <c r="Q565" s="290"/>
      <c r="R565" s="290"/>
      <c r="S565" s="286"/>
      <c r="T565" s="288"/>
    </row>
    <row r="566" spans="1:20" ht="12.75">
      <c r="A566" s="54">
        <f t="shared" si="49"/>
        <v>339</v>
      </c>
      <c r="B566" s="55"/>
      <c r="C566" s="55"/>
      <c r="D566" s="137" t="s">
        <v>39</v>
      </c>
      <c r="E566" s="74" t="s">
        <v>187</v>
      </c>
      <c r="F566" s="88"/>
      <c r="G566" s="89">
        <f t="shared" si="50"/>
        <v>0</v>
      </c>
      <c r="H566" s="84"/>
      <c r="I566" s="301"/>
      <c r="J566" s="84"/>
      <c r="K566" s="84"/>
      <c r="L566" s="285"/>
      <c r="M566" s="204"/>
      <c r="N566" s="284"/>
      <c r="O566" s="131"/>
      <c r="P566" s="131"/>
      <c r="Q566" s="290"/>
      <c r="R566" s="290"/>
      <c r="S566" s="286"/>
      <c r="T566" s="288"/>
    </row>
    <row r="567" spans="1:20" ht="12.75">
      <c r="A567" s="54">
        <f t="shared" si="49"/>
        <v>340</v>
      </c>
      <c r="B567" s="55"/>
      <c r="C567" s="55"/>
      <c r="D567" s="137" t="s">
        <v>151</v>
      </c>
      <c r="E567" s="74" t="s">
        <v>188</v>
      </c>
      <c r="F567" s="88"/>
      <c r="G567" s="89">
        <f t="shared" si="50"/>
        <v>230</v>
      </c>
      <c r="H567" s="84">
        <v>80</v>
      </c>
      <c r="I567" s="301">
        <v>80</v>
      </c>
      <c r="J567" s="84">
        <v>35</v>
      </c>
      <c r="K567" s="84">
        <v>35</v>
      </c>
      <c r="L567" s="285"/>
      <c r="M567" s="204"/>
      <c r="N567" s="284"/>
      <c r="O567" s="131"/>
      <c r="P567" s="131"/>
      <c r="Q567" s="290"/>
      <c r="R567" s="290"/>
      <c r="S567" s="286"/>
      <c r="T567" s="288"/>
    </row>
    <row r="568" spans="1:20" ht="12.75">
      <c r="A568" s="54">
        <f t="shared" si="49"/>
        <v>341</v>
      </c>
      <c r="B568" s="55"/>
      <c r="C568" s="55"/>
      <c r="D568" s="137" t="s">
        <v>154</v>
      </c>
      <c r="E568" s="74" t="s">
        <v>189</v>
      </c>
      <c r="F568" s="88"/>
      <c r="G568" s="89">
        <f t="shared" si="50"/>
        <v>0</v>
      </c>
      <c r="H568" s="84"/>
      <c r="I568" s="301"/>
      <c r="J568" s="84"/>
      <c r="K568" s="84"/>
      <c r="L568" s="285"/>
      <c r="M568" s="204"/>
      <c r="N568" s="284"/>
      <c r="O568" s="131"/>
      <c r="P568" s="131"/>
      <c r="Q568" s="290"/>
      <c r="R568" s="290"/>
      <c r="S568" s="286"/>
      <c r="T568" s="288"/>
    </row>
    <row r="569" spans="1:20" ht="12.75">
      <c r="A569" s="54">
        <f t="shared" si="49"/>
        <v>342</v>
      </c>
      <c r="B569" s="55"/>
      <c r="C569" s="55"/>
      <c r="D569" s="137" t="s">
        <v>62</v>
      </c>
      <c r="E569" s="74" t="s">
        <v>190</v>
      </c>
      <c r="F569" s="88"/>
      <c r="G569" s="89">
        <f t="shared" si="50"/>
        <v>0</v>
      </c>
      <c r="H569" s="84"/>
      <c r="I569" s="301"/>
      <c r="J569" s="84"/>
      <c r="K569" s="84"/>
      <c r="L569" s="285"/>
      <c r="M569" s="204"/>
      <c r="N569" s="284"/>
      <c r="O569" s="131"/>
      <c r="P569" s="131"/>
      <c r="Q569" s="290"/>
      <c r="R569" s="290"/>
      <c r="S569" s="286"/>
      <c r="T569" s="288"/>
    </row>
    <row r="570" spans="1:20" ht="12.75">
      <c r="A570" s="54">
        <f t="shared" si="49"/>
        <v>343</v>
      </c>
      <c r="B570" s="55"/>
      <c r="C570" s="55"/>
      <c r="D570" s="137" t="s">
        <v>157</v>
      </c>
      <c r="E570" s="74" t="s">
        <v>191</v>
      </c>
      <c r="F570" s="88"/>
      <c r="G570" s="89">
        <f t="shared" si="50"/>
        <v>5</v>
      </c>
      <c r="H570" s="84">
        <v>5</v>
      </c>
      <c r="I570" s="301"/>
      <c r="J570" s="84"/>
      <c r="K570" s="84"/>
      <c r="L570" s="285"/>
      <c r="M570" s="204"/>
      <c r="N570" s="284"/>
      <c r="O570" s="131"/>
      <c r="P570" s="131"/>
      <c r="Q570" s="290"/>
      <c r="R570" s="290"/>
      <c r="S570" s="286"/>
      <c r="T570" s="288"/>
    </row>
    <row r="571" spans="1:20" ht="12.75">
      <c r="A571" s="54">
        <f t="shared" si="49"/>
        <v>344</v>
      </c>
      <c r="B571" s="55"/>
      <c r="C571" s="55"/>
      <c r="D571" s="56">
        <v>30</v>
      </c>
      <c r="E571" s="74" t="s">
        <v>268</v>
      </c>
      <c r="F571" s="88"/>
      <c r="G571" s="89">
        <f t="shared" si="50"/>
        <v>435</v>
      </c>
      <c r="H571" s="84">
        <f>20+400</f>
        <v>420</v>
      </c>
      <c r="I571" s="301">
        <v>15</v>
      </c>
      <c r="J571" s="84"/>
      <c r="K571" s="84"/>
      <c r="L571" s="285"/>
      <c r="M571" s="204"/>
      <c r="N571" s="284"/>
      <c r="O571" s="131"/>
      <c r="P571" s="131"/>
      <c r="Q571" s="290"/>
      <c r="R571" s="290"/>
      <c r="S571" s="286"/>
      <c r="T571" s="140"/>
    </row>
    <row r="572" spans="1:20" ht="12.75">
      <c r="A572" s="54">
        <f t="shared" si="49"/>
        <v>345</v>
      </c>
      <c r="B572" s="55"/>
      <c r="C572" s="132" t="s">
        <v>77</v>
      </c>
      <c r="D572" s="96"/>
      <c r="E572" s="68" t="s">
        <v>193</v>
      </c>
      <c r="F572" s="88"/>
      <c r="G572" s="58">
        <f t="shared" si="50"/>
        <v>0</v>
      </c>
      <c r="H572" s="209"/>
      <c r="I572" s="303"/>
      <c r="J572" s="209"/>
      <c r="K572" s="209">
        <v>0</v>
      </c>
      <c r="L572" s="285"/>
      <c r="M572" s="204"/>
      <c r="N572" s="284"/>
      <c r="O572" s="131"/>
      <c r="P572" s="131"/>
      <c r="Q572" s="290"/>
      <c r="R572" s="290"/>
      <c r="S572" s="287"/>
      <c r="T572" s="107"/>
    </row>
    <row r="573" spans="1:20" ht="12.75">
      <c r="A573" s="54">
        <f t="shared" si="49"/>
        <v>346</v>
      </c>
      <c r="B573" s="55"/>
      <c r="C573" s="132" t="s">
        <v>81</v>
      </c>
      <c r="D573" s="96"/>
      <c r="E573" s="68" t="s">
        <v>194</v>
      </c>
      <c r="F573" s="58">
        <f>+F574+F575</f>
        <v>0</v>
      </c>
      <c r="G573" s="59">
        <f t="shared" si="50"/>
        <v>0</v>
      </c>
      <c r="H573" s="203">
        <f>+H574+H575</f>
        <v>0</v>
      </c>
      <c r="I573" s="299">
        <f>+I574+I575</f>
        <v>0</v>
      </c>
      <c r="J573" s="203">
        <f>+J574+J575</f>
        <v>0</v>
      </c>
      <c r="K573" s="203">
        <v>0</v>
      </c>
      <c r="L573" s="285"/>
      <c r="M573" s="204"/>
      <c r="N573" s="284"/>
      <c r="O573" s="131"/>
      <c r="P573" s="131"/>
      <c r="Q573" s="290"/>
      <c r="R573" s="290"/>
      <c r="S573" s="287"/>
      <c r="T573" s="107"/>
    </row>
    <row r="574" spans="1:20" ht="12.75">
      <c r="A574" s="54">
        <f t="shared" si="49"/>
        <v>347</v>
      </c>
      <c r="B574" s="55"/>
      <c r="C574" s="55"/>
      <c r="D574" s="137" t="s">
        <v>44</v>
      </c>
      <c r="E574" s="74" t="s">
        <v>195</v>
      </c>
      <c r="F574" s="88"/>
      <c r="G574" s="89">
        <f t="shared" si="50"/>
        <v>0</v>
      </c>
      <c r="H574" s="84"/>
      <c r="I574" s="301"/>
      <c r="J574" s="84"/>
      <c r="K574" s="84"/>
      <c r="L574" s="285"/>
      <c r="M574" s="204"/>
      <c r="N574" s="284"/>
      <c r="O574" s="131"/>
      <c r="P574" s="131"/>
      <c r="Q574" s="290"/>
      <c r="R574" s="290"/>
      <c r="S574" s="286"/>
      <c r="T574" s="288"/>
    </row>
    <row r="575" spans="1:20" ht="12.75">
      <c r="A575" s="54">
        <f t="shared" si="49"/>
        <v>348</v>
      </c>
      <c r="B575" s="55"/>
      <c r="C575" s="55"/>
      <c r="D575" s="137" t="s">
        <v>77</v>
      </c>
      <c r="E575" s="74" t="s">
        <v>196</v>
      </c>
      <c r="F575" s="88"/>
      <c r="G575" s="89">
        <f t="shared" si="50"/>
        <v>0</v>
      </c>
      <c r="H575" s="84"/>
      <c r="I575" s="301"/>
      <c r="J575" s="84"/>
      <c r="K575" s="84"/>
      <c r="L575" s="285"/>
      <c r="M575" s="204"/>
      <c r="N575" s="284"/>
      <c r="O575" s="131"/>
      <c r="P575" s="131"/>
      <c r="Q575" s="290"/>
      <c r="R575" s="290"/>
      <c r="S575" s="286"/>
      <c r="T575" s="288"/>
    </row>
    <row r="576" spans="1:20" ht="12.75">
      <c r="A576" s="54">
        <f t="shared" si="49"/>
        <v>349</v>
      </c>
      <c r="B576" s="55"/>
      <c r="C576" s="132" t="s">
        <v>105</v>
      </c>
      <c r="D576" s="56"/>
      <c r="E576" s="68" t="s">
        <v>197</v>
      </c>
      <c r="F576" s="58">
        <f>+F577+F578+F579+F580</f>
        <v>0</v>
      </c>
      <c r="G576" s="59">
        <f t="shared" si="50"/>
        <v>1373</v>
      </c>
      <c r="H576" s="203">
        <f>+H577+H578+H579+H580</f>
        <v>342</v>
      </c>
      <c r="I576" s="299">
        <f>+I577+I578+I579+I580</f>
        <v>357</v>
      </c>
      <c r="J576" s="203">
        <f>+J577+J578+J579+J580</f>
        <v>336</v>
      </c>
      <c r="K576" s="203">
        <f>+K577+K578+K579+K580</f>
        <v>338</v>
      </c>
      <c r="L576" s="285"/>
      <c r="M576" s="204"/>
      <c r="N576" s="284"/>
      <c r="O576" s="131"/>
      <c r="P576" s="131"/>
      <c r="Q576" s="290"/>
      <c r="R576" s="290"/>
      <c r="S576" s="287"/>
      <c r="T576" s="140"/>
    </row>
    <row r="577" spans="1:20" ht="12.75">
      <c r="A577" s="54">
        <f t="shared" si="49"/>
        <v>350</v>
      </c>
      <c r="B577" s="55"/>
      <c r="C577" s="55"/>
      <c r="D577" s="137" t="s">
        <v>44</v>
      </c>
      <c r="E577" s="74" t="s">
        <v>198</v>
      </c>
      <c r="F577" s="88"/>
      <c r="G577" s="89">
        <f t="shared" si="50"/>
        <v>40</v>
      </c>
      <c r="H577" s="84">
        <v>20</v>
      </c>
      <c r="I577" s="301">
        <v>20</v>
      </c>
      <c r="J577" s="84"/>
      <c r="K577" s="84"/>
      <c r="L577" s="285"/>
      <c r="M577" s="204"/>
      <c r="N577" s="284"/>
      <c r="O577" s="131"/>
      <c r="P577" s="131"/>
      <c r="Q577" s="290"/>
      <c r="R577" s="290"/>
      <c r="S577" s="286"/>
      <c r="T577" s="288"/>
    </row>
    <row r="578" spans="1:20" ht="12.75">
      <c r="A578" s="54">
        <f t="shared" si="49"/>
        <v>351</v>
      </c>
      <c r="B578" s="55"/>
      <c r="C578" s="55"/>
      <c r="D578" s="137" t="s">
        <v>77</v>
      </c>
      <c r="E578" s="74" t="s">
        <v>199</v>
      </c>
      <c r="F578" s="88"/>
      <c r="G578" s="89">
        <f t="shared" si="50"/>
        <v>534</v>
      </c>
      <c r="H578" s="84">
        <v>150</v>
      </c>
      <c r="I578" s="301">
        <v>150</v>
      </c>
      <c r="J578" s="84">
        <v>107</v>
      </c>
      <c r="K578" s="84">
        <v>127</v>
      </c>
      <c r="L578" s="285"/>
      <c r="M578" s="204"/>
      <c r="N578" s="284"/>
      <c r="O578" s="131"/>
      <c r="P578" s="131"/>
      <c r="Q578" s="290"/>
      <c r="R578" s="290"/>
      <c r="S578" s="286"/>
      <c r="T578" s="288"/>
    </row>
    <row r="579" spans="1:20" ht="12.75">
      <c r="A579" s="54">
        <f t="shared" si="49"/>
        <v>352</v>
      </c>
      <c r="B579" s="55"/>
      <c r="C579" s="55"/>
      <c r="D579" s="137" t="s">
        <v>81</v>
      </c>
      <c r="E579" s="74" t="s">
        <v>200</v>
      </c>
      <c r="F579" s="88"/>
      <c r="G579" s="89">
        <f t="shared" si="50"/>
        <v>783</v>
      </c>
      <c r="H579" s="84">
        <v>164</v>
      </c>
      <c r="I579" s="301">
        <v>179</v>
      </c>
      <c r="J579" s="84">
        <v>229</v>
      </c>
      <c r="K579" s="84">
        <v>211</v>
      </c>
      <c r="L579" s="285"/>
      <c r="M579" s="204"/>
      <c r="N579" s="284"/>
      <c r="O579" s="131"/>
      <c r="P579" s="131"/>
      <c r="Q579" s="290"/>
      <c r="R579" s="290"/>
      <c r="S579" s="286"/>
      <c r="T579" s="288"/>
    </row>
    <row r="580" spans="1:20" ht="12.75">
      <c r="A580" s="54">
        <f t="shared" si="49"/>
        <v>353</v>
      </c>
      <c r="B580" s="55"/>
      <c r="C580" s="55"/>
      <c r="D580" s="137" t="s">
        <v>105</v>
      </c>
      <c r="E580" s="74" t="s">
        <v>201</v>
      </c>
      <c r="F580" s="88"/>
      <c r="G580" s="89">
        <f t="shared" si="50"/>
        <v>16</v>
      </c>
      <c r="H580" s="84">
        <v>8</v>
      </c>
      <c r="I580" s="301">
        <v>8</v>
      </c>
      <c r="J580" s="84"/>
      <c r="K580" s="84"/>
      <c r="L580" s="285"/>
      <c r="M580" s="204"/>
      <c r="N580" s="284"/>
      <c r="O580" s="131"/>
      <c r="P580" s="131"/>
      <c r="Q580" s="290"/>
      <c r="R580" s="290"/>
      <c r="S580" s="286"/>
      <c r="T580" s="288"/>
    </row>
    <row r="581" spans="1:20" ht="12.75">
      <c r="A581" s="54">
        <f t="shared" si="49"/>
        <v>354</v>
      </c>
      <c r="B581" s="55"/>
      <c r="C581" s="132" t="s">
        <v>39</v>
      </c>
      <c r="D581" s="56"/>
      <c r="E581" s="95" t="s">
        <v>202</v>
      </c>
      <c r="F581" s="58">
        <f>+F582+F583+F584</f>
        <v>0</v>
      </c>
      <c r="G581" s="59">
        <f t="shared" si="50"/>
        <v>10</v>
      </c>
      <c r="H581" s="203">
        <f>+H582+H583+H584</f>
        <v>5</v>
      </c>
      <c r="I581" s="299">
        <f>+I582+I583+I584</f>
        <v>5</v>
      </c>
      <c r="J581" s="203">
        <f>+J582+J583+J584</f>
        <v>0</v>
      </c>
      <c r="K581" s="203">
        <f>+K582+K583+K584</f>
        <v>0</v>
      </c>
      <c r="L581" s="285"/>
      <c r="M581" s="204"/>
      <c r="N581" s="284"/>
      <c r="O581" s="131"/>
      <c r="P581" s="131"/>
      <c r="Q581" s="290"/>
      <c r="R581" s="290"/>
      <c r="S581" s="287"/>
      <c r="T581" s="140"/>
    </row>
    <row r="582" spans="1:20" ht="12.75">
      <c r="A582" s="54">
        <f t="shared" si="49"/>
        <v>355</v>
      </c>
      <c r="B582" s="55"/>
      <c r="C582" s="55"/>
      <c r="D582" s="137" t="s">
        <v>44</v>
      </c>
      <c r="E582" s="74" t="s">
        <v>203</v>
      </c>
      <c r="F582" s="88"/>
      <c r="G582" s="89">
        <f t="shared" si="50"/>
        <v>0</v>
      </c>
      <c r="H582" s="84"/>
      <c r="I582" s="301"/>
      <c r="J582" s="84"/>
      <c r="K582" s="84"/>
      <c r="L582" s="285"/>
      <c r="M582" s="204"/>
      <c r="N582" s="284"/>
      <c r="O582" s="131"/>
      <c r="P582" s="131"/>
      <c r="Q582" s="290"/>
      <c r="R582" s="290"/>
      <c r="S582" s="286"/>
      <c r="T582" s="288"/>
    </row>
    <row r="583" spans="1:20" ht="12.75">
      <c r="A583" s="54">
        <f t="shared" si="49"/>
        <v>356</v>
      </c>
      <c r="B583" s="55"/>
      <c r="C583" s="55"/>
      <c r="D583" s="137" t="s">
        <v>81</v>
      </c>
      <c r="E583" s="74" t="s">
        <v>204</v>
      </c>
      <c r="F583" s="88"/>
      <c r="G583" s="89">
        <f t="shared" si="50"/>
        <v>0</v>
      </c>
      <c r="H583" s="84"/>
      <c r="I583" s="301"/>
      <c r="J583" s="84"/>
      <c r="K583" s="84"/>
      <c r="L583" s="285"/>
      <c r="M583" s="204"/>
      <c r="N583" s="284"/>
      <c r="O583" s="131"/>
      <c r="P583" s="131"/>
      <c r="Q583" s="290"/>
      <c r="R583" s="290"/>
      <c r="S583" s="286"/>
      <c r="T583" s="288"/>
    </row>
    <row r="584" spans="1:20" ht="12.75">
      <c r="A584" s="54">
        <f t="shared" si="49"/>
        <v>357</v>
      </c>
      <c r="B584" s="55"/>
      <c r="C584" s="55"/>
      <c r="D584" s="56">
        <v>30</v>
      </c>
      <c r="E584" s="74" t="s">
        <v>205</v>
      </c>
      <c r="F584" s="88"/>
      <c r="G584" s="89">
        <f t="shared" si="50"/>
        <v>10</v>
      </c>
      <c r="H584" s="84">
        <v>5</v>
      </c>
      <c r="I584" s="301">
        <v>5</v>
      </c>
      <c r="J584" s="84"/>
      <c r="K584" s="84"/>
      <c r="L584" s="285"/>
      <c r="M584" s="204"/>
      <c r="N584" s="284"/>
      <c r="O584" s="131"/>
      <c r="P584" s="131"/>
      <c r="Q584" s="290"/>
      <c r="R584" s="290"/>
      <c r="S584" s="286"/>
      <c r="T584" s="140"/>
    </row>
    <row r="585" spans="1:20" ht="12.75">
      <c r="A585" s="54">
        <f t="shared" si="49"/>
        <v>358</v>
      </c>
      <c r="B585" s="55"/>
      <c r="C585" s="132" t="s">
        <v>151</v>
      </c>
      <c r="D585" s="56"/>
      <c r="E585" s="68" t="s">
        <v>206</v>
      </c>
      <c r="F585" s="58">
        <f>+F586+F587</f>
        <v>0</v>
      </c>
      <c r="G585" s="59">
        <f t="shared" si="50"/>
        <v>5</v>
      </c>
      <c r="H585" s="203">
        <f>+H586+H587</f>
        <v>3</v>
      </c>
      <c r="I585" s="299">
        <f>+I586+I587</f>
        <v>2</v>
      </c>
      <c r="J585" s="203">
        <f>+J586+J587</f>
        <v>0</v>
      </c>
      <c r="K585" s="203">
        <f>+K586+K587</f>
        <v>0</v>
      </c>
      <c r="L585" s="285"/>
      <c r="M585" s="204"/>
      <c r="N585" s="284"/>
      <c r="O585" s="131"/>
      <c r="P585" s="131"/>
      <c r="Q585" s="290"/>
      <c r="R585" s="290"/>
      <c r="S585" s="287"/>
      <c r="T585" s="140"/>
    </row>
    <row r="586" spans="1:20" ht="12.75">
      <c r="A586" s="54">
        <f t="shared" si="49"/>
        <v>359</v>
      </c>
      <c r="B586" s="55"/>
      <c r="C586" s="55"/>
      <c r="D586" s="137" t="s">
        <v>44</v>
      </c>
      <c r="E586" s="87" t="s">
        <v>269</v>
      </c>
      <c r="F586" s="88"/>
      <c r="G586" s="89">
        <f t="shared" si="50"/>
        <v>5</v>
      </c>
      <c r="H586" s="84">
        <v>3</v>
      </c>
      <c r="I586" s="301">
        <v>2</v>
      </c>
      <c r="J586" s="84"/>
      <c r="K586" s="84"/>
      <c r="L586" s="285"/>
      <c r="M586" s="204"/>
      <c r="N586" s="284"/>
      <c r="O586" s="131"/>
      <c r="P586" s="131"/>
      <c r="Q586" s="290"/>
      <c r="R586" s="290"/>
      <c r="S586" s="286"/>
      <c r="T586" s="288"/>
    </row>
    <row r="587" spans="1:20" ht="12.75">
      <c r="A587" s="54">
        <f t="shared" si="49"/>
        <v>360</v>
      </c>
      <c r="B587" s="55"/>
      <c r="C587" s="55"/>
      <c r="D587" s="137" t="s">
        <v>77</v>
      </c>
      <c r="E587" s="74" t="s">
        <v>208</v>
      </c>
      <c r="F587" s="88"/>
      <c r="G587" s="89">
        <f t="shared" si="50"/>
        <v>0</v>
      </c>
      <c r="H587" s="84"/>
      <c r="I587" s="301"/>
      <c r="J587" s="84"/>
      <c r="K587" s="84"/>
      <c r="L587" s="285"/>
      <c r="M587" s="204"/>
      <c r="N587" s="284"/>
      <c r="O587" s="131"/>
      <c r="P587" s="131"/>
      <c r="Q587" s="290"/>
      <c r="R587" s="290"/>
      <c r="S587" s="286"/>
      <c r="T587" s="288"/>
    </row>
    <row r="588" spans="1:20" ht="12.75">
      <c r="A588" s="54">
        <f t="shared" si="49"/>
        <v>361</v>
      </c>
      <c r="B588" s="55"/>
      <c r="C588" s="132" t="s">
        <v>157</v>
      </c>
      <c r="D588" s="56"/>
      <c r="E588" s="95" t="s">
        <v>209</v>
      </c>
      <c r="F588" s="88"/>
      <c r="G588" s="58">
        <f t="shared" si="50"/>
        <v>105</v>
      </c>
      <c r="H588" s="209">
        <v>35</v>
      </c>
      <c r="I588" s="303">
        <v>35</v>
      </c>
      <c r="J588" s="209">
        <v>18</v>
      </c>
      <c r="K588" s="215">
        <v>17</v>
      </c>
      <c r="L588" s="285"/>
      <c r="M588" s="204"/>
      <c r="N588" s="284"/>
      <c r="O588" s="131"/>
      <c r="P588" s="131"/>
      <c r="Q588" s="290"/>
      <c r="R588" s="290"/>
      <c r="S588" s="287"/>
      <c r="T588" s="140"/>
    </row>
    <row r="589" spans="1:20" ht="12.75">
      <c r="A589" s="54">
        <f t="shared" si="49"/>
        <v>362</v>
      </c>
      <c r="B589" s="55"/>
      <c r="C589" s="55">
        <v>10</v>
      </c>
      <c r="D589" s="56"/>
      <c r="E589" s="95" t="s">
        <v>210</v>
      </c>
      <c r="F589" s="88"/>
      <c r="G589" s="89">
        <f t="shared" si="50"/>
        <v>0</v>
      </c>
      <c r="H589" s="209"/>
      <c r="I589" s="303"/>
      <c r="J589" s="209"/>
      <c r="K589" s="209"/>
      <c r="L589" s="285"/>
      <c r="N589" s="131"/>
      <c r="O589" s="131"/>
      <c r="P589" s="131"/>
      <c r="Q589" s="290"/>
      <c r="R589" s="290"/>
      <c r="S589" s="286"/>
      <c r="T589" s="140"/>
    </row>
    <row r="590" spans="1:20" ht="12.75">
      <c r="A590" s="54">
        <f t="shared" si="49"/>
        <v>363</v>
      </c>
      <c r="B590" s="55"/>
      <c r="C590" s="55">
        <v>11</v>
      </c>
      <c r="D590" s="56"/>
      <c r="E590" s="95" t="s">
        <v>270</v>
      </c>
      <c r="F590" s="88"/>
      <c r="G590" s="89">
        <f t="shared" si="50"/>
        <v>0</v>
      </c>
      <c r="H590" s="209"/>
      <c r="I590" s="303"/>
      <c r="J590" s="209"/>
      <c r="K590" s="209"/>
      <c r="L590" s="285"/>
      <c r="N590" s="131"/>
      <c r="O590" s="131"/>
      <c r="P590" s="131"/>
      <c r="Q590" s="290"/>
      <c r="R590" s="290"/>
      <c r="S590" s="286"/>
      <c r="T590" s="140"/>
    </row>
    <row r="591" spans="1:20" ht="12.75">
      <c r="A591" s="54">
        <f t="shared" si="49"/>
        <v>364</v>
      </c>
      <c r="B591" s="55"/>
      <c r="C591" s="55">
        <v>12</v>
      </c>
      <c r="D591" s="56"/>
      <c r="E591" s="95" t="s">
        <v>271</v>
      </c>
      <c r="F591" s="88"/>
      <c r="G591" s="89">
        <f t="shared" si="50"/>
        <v>0</v>
      </c>
      <c r="H591" s="209"/>
      <c r="I591" s="303"/>
      <c r="J591" s="209"/>
      <c r="K591" s="209"/>
      <c r="L591" s="285"/>
      <c r="N591" s="131"/>
      <c r="O591" s="131"/>
      <c r="P591" s="131"/>
      <c r="Q591" s="290"/>
      <c r="R591" s="290"/>
      <c r="S591" s="286"/>
      <c r="T591" s="140"/>
    </row>
    <row r="592" spans="1:20" ht="12.75">
      <c r="A592" s="54">
        <f t="shared" si="49"/>
        <v>365</v>
      </c>
      <c r="B592" s="55"/>
      <c r="C592" s="55">
        <v>13</v>
      </c>
      <c r="D592" s="56"/>
      <c r="E592" s="95" t="s">
        <v>213</v>
      </c>
      <c r="F592" s="88"/>
      <c r="G592" s="89">
        <f t="shared" si="50"/>
        <v>0</v>
      </c>
      <c r="H592" s="209"/>
      <c r="I592" s="303"/>
      <c r="J592" s="209"/>
      <c r="K592" s="209"/>
      <c r="L592" s="285"/>
      <c r="N592" s="131"/>
      <c r="O592" s="131"/>
      <c r="P592" s="131"/>
      <c r="Q592" s="290"/>
      <c r="R592" s="290"/>
      <c r="S592" s="286"/>
      <c r="T592" s="140"/>
    </row>
    <row r="593" spans="1:20" ht="12.75">
      <c r="A593" s="54">
        <f t="shared" si="49"/>
        <v>366</v>
      </c>
      <c r="B593" s="55"/>
      <c r="C593" s="55">
        <v>14</v>
      </c>
      <c r="D593" s="56"/>
      <c r="E593" s="95" t="s">
        <v>214</v>
      </c>
      <c r="F593" s="88"/>
      <c r="G593" s="89">
        <f t="shared" si="50"/>
        <v>0</v>
      </c>
      <c r="H593" s="209"/>
      <c r="I593" s="303"/>
      <c r="J593" s="209"/>
      <c r="K593" s="209"/>
      <c r="L593" s="285"/>
      <c r="N593" s="131"/>
      <c r="O593" s="131"/>
      <c r="P593" s="131"/>
      <c r="Q593" s="290"/>
      <c r="R593" s="290"/>
      <c r="S593" s="286"/>
      <c r="T593" s="140"/>
    </row>
    <row r="594" spans="1:20" ht="12.75">
      <c r="A594" s="54">
        <f t="shared" si="49"/>
        <v>367</v>
      </c>
      <c r="B594" s="55"/>
      <c r="C594" s="55">
        <v>25</v>
      </c>
      <c r="D594" s="56"/>
      <c r="E594" s="95" t="s">
        <v>215</v>
      </c>
      <c r="F594" s="88"/>
      <c r="G594" s="89">
        <f t="shared" si="50"/>
        <v>0</v>
      </c>
      <c r="H594" s="209"/>
      <c r="I594" s="303"/>
      <c r="J594" s="209"/>
      <c r="K594" s="209"/>
      <c r="L594" s="285"/>
      <c r="N594" s="131"/>
      <c r="O594" s="131"/>
      <c r="P594" s="131"/>
      <c r="Q594" s="290"/>
      <c r="R594" s="290"/>
      <c r="S594" s="286"/>
      <c r="T594" s="140"/>
    </row>
    <row r="595" spans="1:20" ht="12.75">
      <c r="A595" s="54">
        <f t="shared" si="49"/>
        <v>368</v>
      </c>
      <c r="B595" s="55"/>
      <c r="C595" s="55">
        <v>27</v>
      </c>
      <c r="D595" s="56"/>
      <c r="E595" s="95" t="s">
        <v>216</v>
      </c>
      <c r="F595" s="88"/>
      <c r="G595" s="89">
        <f t="shared" si="50"/>
        <v>0</v>
      </c>
      <c r="H595" s="209"/>
      <c r="I595" s="303"/>
      <c r="J595" s="209"/>
      <c r="K595" s="209"/>
      <c r="L595" s="285"/>
      <c r="N595" s="131"/>
      <c r="O595" s="131"/>
      <c r="P595" s="131"/>
      <c r="Q595" s="290"/>
      <c r="R595" s="290"/>
      <c r="S595" s="286"/>
      <c r="T595" s="140"/>
    </row>
    <row r="596" spans="1:20" ht="12.75">
      <c r="A596" s="54">
        <f t="shared" si="49"/>
        <v>369</v>
      </c>
      <c r="B596" s="55"/>
      <c r="C596" s="55">
        <v>30</v>
      </c>
      <c r="D596" s="56"/>
      <c r="E596" s="95" t="s">
        <v>117</v>
      </c>
      <c r="F596" s="58">
        <f>+F597+F598+F599+F600+F601</f>
        <v>0</v>
      </c>
      <c r="G596" s="59">
        <f t="shared" si="50"/>
        <v>0</v>
      </c>
      <c r="H596" s="203">
        <f>+H597+H598+H599+H600+H601</f>
        <v>0</v>
      </c>
      <c r="I596" s="299">
        <f>+I597+I598+I599+I600+I601</f>
        <v>0</v>
      </c>
      <c r="J596" s="203">
        <f>+J597+J598+J599+J600+J601</f>
        <v>0</v>
      </c>
      <c r="K596" s="203">
        <f>+K597+K598+K599+K600+K601</f>
        <v>0</v>
      </c>
      <c r="L596" s="285"/>
      <c r="N596" s="131"/>
      <c r="O596" s="131"/>
      <c r="P596" s="131"/>
      <c r="Q596" s="290"/>
      <c r="R596" s="290"/>
      <c r="S596" s="286"/>
      <c r="T596" s="140"/>
    </row>
    <row r="597" spans="1:20" ht="12.75">
      <c r="A597" s="54">
        <f t="shared" si="49"/>
        <v>370</v>
      </c>
      <c r="B597" s="55"/>
      <c r="C597" s="55"/>
      <c r="D597" s="137" t="s">
        <v>44</v>
      </c>
      <c r="E597" s="74" t="s">
        <v>217</v>
      </c>
      <c r="F597" s="88"/>
      <c r="G597" s="89">
        <f t="shared" si="50"/>
        <v>0</v>
      </c>
      <c r="H597" s="84"/>
      <c r="I597" s="301"/>
      <c r="J597" s="84"/>
      <c r="K597" s="84"/>
      <c r="L597" s="285"/>
      <c r="N597" s="131"/>
      <c r="O597" s="131"/>
      <c r="P597" s="131"/>
      <c r="Q597" s="290"/>
      <c r="R597" s="290"/>
      <c r="S597" s="286"/>
      <c r="T597" s="288"/>
    </row>
    <row r="598" spans="1:20" ht="12.75">
      <c r="A598" s="54">
        <f t="shared" si="49"/>
        <v>371</v>
      </c>
      <c r="B598" s="55"/>
      <c r="C598" s="55"/>
      <c r="D598" s="137" t="s">
        <v>81</v>
      </c>
      <c r="E598" s="74" t="s">
        <v>218</v>
      </c>
      <c r="F598" s="88"/>
      <c r="G598" s="89">
        <f t="shared" si="50"/>
        <v>0</v>
      </c>
      <c r="H598" s="84"/>
      <c r="I598" s="301"/>
      <c r="J598" s="84"/>
      <c r="K598" s="84"/>
      <c r="L598" s="285"/>
      <c r="N598" s="131"/>
      <c r="O598" s="131"/>
      <c r="P598" s="131"/>
      <c r="Q598" s="290"/>
      <c r="R598" s="290"/>
      <c r="S598" s="286"/>
      <c r="T598" s="288"/>
    </row>
    <row r="599" spans="1:20" ht="12.75">
      <c r="A599" s="54">
        <f t="shared" si="49"/>
        <v>372</v>
      </c>
      <c r="B599" s="55"/>
      <c r="C599" s="55"/>
      <c r="D599" s="137" t="s">
        <v>105</v>
      </c>
      <c r="E599" s="74" t="s">
        <v>219</v>
      </c>
      <c r="F599" s="88"/>
      <c r="G599" s="89">
        <f t="shared" si="50"/>
        <v>0</v>
      </c>
      <c r="H599" s="84"/>
      <c r="I599" s="301"/>
      <c r="J599" s="84"/>
      <c r="K599" s="84"/>
      <c r="L599" s="285"/>
      <c r="N599" s="131"/>
      <c r="O599" s="131"/>
      <c r="P599" s="131"/>
      <c r="Q599" s="290"/>
      <c r="R599" s="290"/>
      <c r="S599" s="131"/>
      <c r="T599" s="131"/>
    </row>
    <row r="600" spans="1:20" ht="12.75">
      <c r="A600" s="54">
        <f t="shared" si="49"/>
        <v>373</v>
      </c>
      <c r="B600" s="55"/>
      <c r="C600" s="55"/>
      <c r="D600" s="137" t="s">
        <v>157</v>
      </c>
      <c r="E600" s="74" t="s">
        <v>220</v>
      </c>
      <c r="F600" s="88"/>
      <c r="G600" s="89">
        <f t="shared" si="50"/>
        <v>0</v>
      </c>
      <c r="H600" s="84"/>
      <c r="I600" s="301"/>
      <c r="J600" s="84"/>
      <c r="K600" s="84"/>
      <c r="L600" s="285"/>
      <c r="N600" s="131"/>
      <c r="O600" s="131"/>
      <c r="P600" s="131"/>
      <c r="Q600" s="290"/>
      <c r="R600" s="290"/>
      <c r="S600" s="131"/>
      <c r="T600" s="131"/>
    </row>
    <row r="601" spans="1:20" ht="12.75">
      <c r="A601" s="54">
        <f t="shared" si="49"/>
        <v>374</v>
      </c>
      <c r="B601" s="55"/>
      <c r="C601" s="55"/>
      <c r="D601" s="56">
        <v>30</v>
      </c>
      <c r="E601" s="74" t="s">
        <v>221</v>
      </c>
      <c r="F601" s="88"/>
      <c r="G601" s="89">
        <f t="shared" si="50"/>
        <v>0</v>
      </c>
      <c r="H601" s="84"/>
      <c r="I601" s="301"/>
      <c r="J601" s="84"/>
      <c r="K601" s="84"/>
      <c r="L601" s="285"/>
      <c r="N601" s="131"/>
      <c r="O601" s="131"/>
      <c r="P601" s="131"/>
      <c r="Q601" s="290"/>
      <c r="R601" s="290"/>
      <c r="S601" s="131"/>
      <c r="T601" s="131"/>
    </row>
    <row r="602" spans="1:20" ht="12.75">
      <c r="A602" s="54">
        <f t="shared" si="49"/>
        <v>375</v>
      </c>
      <c r="B602" s="187">
        <v>30</v>
      </c>
      <c r="C602" s="187"/>
      <c r="D602" s="188"/>
      <c r="E602" s="189" t="s">
        <v>222</v>
      </c>
      <c r="F602" s="58">
        <f aca="true" t="shared" si="51" ref="F602:K603">+F603</f>
        <v>0</v>
      </c>
      <c r="G602" s="89">
        <f t="shared" si="50"/>
        <v>0</v>
      </c>
      <c r="H602" s="58">
        <f>+H603</f>
        <v>0</v>
      </c>
      <c r="I602" s="277">
        <f>+I603</f>
        <v>0</v>
      </c>
      <c r="J602" s="58">
        <f t="shared" si="51"/>
        <v>0</v>
      </c>
      <c r="K602" s="58">
        <f t="shared" si="51"/>
        <v>0</v>
      </c>
      <c r="L602" s="285"/>
      <c r="N602" s="131"/>
      <c r="O602" s="131"/>
      <c r="P602" s="131"/>
      <c r="Q602" s="290"/>
      <c r="R602" s="290"/>
      <c r="S602" s="131"/>
      <c r="T602" s="131"/>
    </row>
    <row r="603" spans="1:20" ht="12.75">
      <c r="A603" s="54">
        <f t="shared" si="49"/>
        <v>376</v>
      </c>
      <c r="B603" s="187"/>
      <c r="C603" s="192" t="s">
        <v>81</v>
      </c>
      <c r="D603" s="188"/>
      <c r="E603" s="189" t="s">
        <v>223</v>
      </c>
      <c r="F603" s="58">
        <f t="shared" si="51"/>
        <v>0</v>
      </c>
      <c r="G603" s="89">
        <f t="shared" si="50"/>
        <v>0</v>
      </c>
      <c r="H603" s="58">
        <f t="shared" si="51"/>
        <v>0</v>
      </c>
      <c r="I603" s="277">
        <f t="shared" si="51"/>
        <v>0</v>
      </c>
      <c r="J603" s="58">
        <f t="shared" si="51"/>
        <v>0</v>
      </c>
      <c r="K603" s="58">
        <f t="shared" si="51"/>
        <v>0</v>
      </c>
      <c r="L603" s="285"/>
      <c r="N603" s="131"/>
      <c r="O603" s="131"/>
      <c r="P603" s="131"/>
      <c r="Q603" s="290"/>
      <c r="R603" s="290"/>
      <c r="S603" s="131"/>
      <c r="T603" s="131"/>
    </row>
    <row r="604" spans="1:20" ht="12.75">
      <c r="A604" s="54">
        <f t="shared" si="49"/>
        <v>377</v>
      </c>
      <c r="B604" s="187"/>
      <c r="C604" s="192"/>
      <c r="D604" s="193" t="s">
        <v>39</v>
      </c>
      <c r="E604" s="194" t="s">
        <v>224</v>
      </c>
      <c r="F604" s="88"/>
      <c r="G604" s="89">
        <f t="shared" si="50"/>
        <v>0</v>
      </c>
      <c r="H604" s="88"/>
      <c r="I604" s="206"/>
      <c r="J604" s="88"/>
      <c r="K604" s="88"/>
      <c r="L604" s="285"/>
      <c r="N604" s="131"/>
      <c r="O604" s="131"/>
      <c r="P604" s="131"/>
      <c r="Q604" s="290"/>
      <c r="R604" s="290"/>
      <c r="S604" s="131"/>
      <c r="T604" s="131"/>
    </row>
    <row r="605" spans="1:20" ht="12.75">
      <c r="A605" s="54">
        <f>A604+1</f>
        <v>378</v>
      </c>
      <c r="B605" s="187">
        <v>57</v>
      </c>
      <c r="C605" s="192"/>
      <c r="D605" s="193"/>
      <c r="E605" s="189" t="s">
        <v>227</v>
      </c>
      <c r="F605" s="119">
        <f aca="true" t="shared" si="52" ref="F605:K606">F606</f>
        <v>0</v>
      </c>
      <c r="G605" s="119">
        <f t="shared" si="50"/>
        <v>0</v>
      </c>
      <c r="H605" s="119">
        <f t="shared" si="52"/>
        <v>0</v>
      </c>
      <c r="I605" s="278">
        <f t="shared" si="52"/>
        <v>0</v>
      </c>
      <c r="J605" s="119">
        <f t="shared" si="52"/>
        <v>0</v>
      </c>
      <c r="K605" s="119">
        <f t="shared" si="52"/>
        <v>0</v>
      </c>
      <c r="L605" s="285"/>
      <c r="N605" s="131"/>
      <c r="O605" s="131"/>
      <c r="P605" s="131"/>
      <c r="Q605" s="290"/>
      <c r="R605" s="290"/>
      <c r="S605" s="131"/>
      <c r="T605" s="131"/>
    </row>
    <row r="606" spans="1:20" ht="12.75">
      <c r="A606" s="54">
        <f>A605+1</f>
        <v>379</v>
      </c>
      <c r="B606" s="187"/>
      <c r="C606" s="192" t="s">
        <v>44</v>
      </c>
      <c r="D606" s="193"/>
      <c r="E606" s="189" t="s">
        <v>228</v>
      </c>
      <c r="F606" s="119">
        <f t="shared" si="52"/>
        <v>0</v>
      </c>
      <c r="G606" s="119">
        <f aca="true" t="shared" si="53" ref="G606:G624">H606+I606+J606+K606</f>
        <v>0</v>
      </c>
      <c r="H606" s="119">
        <f t="shared" si="52"/>
        <v>0</v>
      </c>
      <c r="I606" s="278">
        <f t="shared" si="52"/>
        <v>0</v>
      </c>
      <c r="J606" s="119">
        <f t="shared" si="52"/>
        <v>0</v>
      </c>
      <c r="K606" s="119">
        <f t="shared" si="52"/>
        <v>0</v>
      </c>
      <c r="L606" s="285"/>
      <c r="N606" s="131"/>
      <c r="O606" s="131"/>
      <c r="P606" s="131"/>
      <c r="Q606" s="131"/>
      <c r="R606" s="131"/>
      <c r="S606" s="131"/>
      <c r="T606" s="131"/>
    </row>
    <row r="607" spans="1:20" ht="12.75">
      <c r="A607" s="54">
        <f aca="true" t="shared" si="54" ref="A607:A640">A606+1</f>
        <v>380</v>
      </c>
      <c r="B607" s="187"/>
      <c r="C607" s="192" t="s">
        <v>77</v>
      </c>
      <c r="D607" s="193"/>
      <c r="E607" s="194" t="s">
        <v>229</v>
      </c>
      <c r="F607" s="119">
        <f>F608+F609+F610+F611</f>
        <v>0</v>
      </c>
      <c r="G607" s="119">
        <f t="shared" si="53"/>
        <v>0</v>
      </c>
      <c r="H607" s="119">
        <f>H608+H609+H610+H611</f>
        <v>0</v>
      </c>
      <c r="I607" s="278">
        <f>I608+I609+I610+I611</f>
        <v>0</v>
      </c>
      <c r="J607" s="119">
        <f>J608+J609+J610+J611</f>
        <v>0</v>
      </c>
      <c r="K607" s="119">
        <f>K608+K609+K610+K611</f>
        <v>0</v>
      </c>
      <c r="L607" s="285"/>
      <c r="N607" s="131"/>
      <c r="O607" s="131"/>
      <c r="P607" s="131"/>
      <c r="Q607" s="131"/>
      <c r="R607" s="131"/>
      <c r="S607" s="131"/>
      <c r="T607" s="131"/>
    </row>
    <row r="608" spans="1:20" ht="12.75">
      <c r="A608" s="54">
        <f t="shared" si="54"/>
        <v>381</v>
      </c>
      <c r="B608" s="187"/>
      <c r="C608" s="192"/>
      <c r="D608" s="193" t="s">
        <v>44</v>
      </c>
      <c r="E608" s="194" t="s">
        <v>230</v>
      </c>
      <c r="F608" s="88"/>
      <c r="G608" s="119">
        <f t="shared" si="53"/>
        <v>0</v>
      </c>
      <c r="H608" s="88"/>
      <c r="I608" s="206"/>
      <c r="J608" s="88"/>
      <c r="K608" s="88"/>
      <c r="L608" s="285"/>
      <c r="N608" s="131"/>
      <c r="O608" s="131"/>
      <c r="P608" s="131"/>
      <c r="Q608" s="131"/>
      <c r="R608" s="131"/>
      <c r="S608" s="131"/>
      <c r="T608" s="131"/>
    </row>
    <row r="609" spans="1:20" ht="12.75">
      <c r="A609" s="54">
        <f t="shared" si="54"/>
        <v>382</v>
      </c>
      <c r="B609" s="187"/>
      <c r="C609" s="192"/>
      <c r="D609" s="193" t="s">
        <v>77</v>
      </c>
      <c r="E609" s="194" t="s">
        <v>231</v>
      </c>
      <c r="F609" s="88"/>
      <c r="G609" s="119">
        <f t="shared" si="53"/>
        <v>0</v>
      </c>
      <c r="H609" s="88"/>
      <c r="I609" s="206"/>
      <c r="J609" s="88"/>
      <c r="K609" s="88"/>
      <c r="L609" s="285"/>
      <c r="N609" s="131"/>
      <c r="O609" s="131"/>
      <c r="P609" s="131"/>
      <c r="Q609" s="131"/>
      <c r="R609" s="131"/>
      <c r="S609" s="131"/>
      <c r="T609" s="131"/>
    </row>
    <row r="610" spans="1:20" ht="12.75">
      <c r="A610" s="54">
        <f t="shared" si="54"/>
        <v>383</v>
      </c>
      <c r="B610" s="187"/>
      <c r="C610" s="192"/>
      <c r="D610" s="193" t="s">
        <v>81</v>
      </c>
      <c r="E610" s="194" t="s">
        <v>232</v>
      </c>
      <c r="F610" s="88"/>
      <c r="G610" s="119">
        <f t="shared" si="53"/>
        <v>0</v>
      </c>
      <c r="H610" s="88"/>
      <c r="I610" s="206"/>
      <c r="J610" s="88"/>
      <c r="K610" s="88"/>
      <c r="L610" s="285"/>
      <c r="N610" s="131"/>
      <c r="O610" s="131"/>
      <c r="P610" s="131"/>
      <c r="Q610" s="131"/>
      <c r="R610" s="131"/>
      <c r="S610" s="131"/>
      <c r="T610" s="131"/>
    </row>
    <row r="611" spans="1:20" ht="12.75">
      <c r="A611" s="54">
        <f t="shared" si="54"/>
        <v>384</v>
      </c>
      <c r="B611" s="187"/>
      <c r="C611" s="192"/>
      <c r="D611" s="193" t="s">
        <v>105</v>
      </c>
      <c r="E611" s="194" t="s">
        <v>233</v>
      </c>
      <c r="F611" s="88"/>
      <c r="G611" s="119">
        <f t="shared" si="53"/>
        <v>0</v>
      </c>
      <c r="H611" s="88"/>
      <c r="I611" s="206"/>
      <c r="J611" s="88"/>
      <c r="K611" s="88"/>
      <c r="L611" s="285"/>
      <c r="N611" s="131"/>
      <c r="O611" s="131"/>
      <c r="P611" s="131"/>
      <c r="Q611" s="131"/>
      <c r="R611" s="131"/>
      <c r="S611" s="131"/>
      <c r="T611" s="131"/>
    </row>
    <row r="612" spans="1:20" ht="12.75">
      <c r="A612" s="54">
        <f t="shared" si="54"/>
        <v>385</v>
      </c>
      <c r="B612" s="55">
        <v>70</v>
      </c>
      <c r="C612" s="55"/>
      <c r="D612" s="56"/>
      <c r="E612" s="95" t="s">
        <v>285</v>
      </c>
      <c r="F612" s="58">
        <f>+F613</f>
        <v>0</v>
      </c>
      <c r="G612" s="59">
        <f t="shared" si="53"/>
        <v>77</v>
      </c>
      <c r="H612" s="58">
        <f>+H613</f>
        <v>77</v>
      </c>
      <c r="I612" s="277">
        <f>+I613</f>
        <v>0</v>
      </c>
      <c r="J612" s="58">
        <f>+J613</f>
        <v>0</v>
      </c>
      <c r="K612" s="58">
        <f>+K613</f>
        <v>0</v>
      </c>
      <c r="L612" s="285"/>
      <c r="N612" s="131"/>
      <c r="O612" s="131"/>
      <c r="P612" s="131"/>
      <c r="Q612" s="131"/>
      <c r="R612" s="131"/>
      <c r="S612" s="131"/>
      <c r="T612" s="131"/>
    </row>
    <row r="613" spans="1:20" ht="12.75">
      <c r="A613" s="54">
        <f t="shared" si="54"/>
        <v>386</v>
      </c>
      <c r="B613" s="55">
        <v>71</v>
      </c>
      <c r="C613" s="55"/>
      <c r="D613" s="56"/>
      <c r="E613" s="95" t="s">
        <v>235</v>
      </c>
      <c r="F613" s="58">
        <f>+F614+F619</f>
        <v>0</v>
      </c>
      <c r="G613" s="59">
        <f t="shared" si="53"/>
        <v>77</v>
      </c>
      <c r="H613" s="58">
        <f>+H614+H619</f>
        <v>77</v>
      </c>
      <c r="I613" s="277">
        <f>+I614+I619</f>
        <v>0</v>
      </c>
      <c r="J613" s="58">
        <f>+J614+J619</f>
        <v>0</v>
      </c>
      <c r="K613" s="58">
        <f>+K614+K619</f>
        <v>0</v>
      </c>
      <c r="L613" s="285"/>
      <c r="N613" s="131"/>
      <c r="O613" s="131"/>
      <c r="P613" s="131"/>
      <c r="Q613" s="131"/>
      <c r="R613" s="131"/>
      <c r="S613" s="131"/>
      <c r="T613" s="131"/>
    </row>
    <row r="614" spans="1:20" ht="12.75">
      <c r="A614" s="54">
        <f t="shared" si="54"/>
        <v>387</v>
      </c>
      <c r="B614" s="55"/>
      <c r="C614" s="132" t="s">
        <v>44</v>
      </c>
      <c r="D614" s="56"/>
      <c r="E614" s="95" t="s">
        <v>74</v>
      </c>
      <c r="F614" s="58">
        <f>+F615+F616+F617+F618</f>
        <v>0</v>
      </c>
      <c r="G614" s="59">
        <f t="shared" si="53"/>
        <v>77</v>
      </c>
      <c r="H614" s="58">
        <f>+H615+H616+H617+H618</f>
        <v>77</v>
      </c>
      <c r="I614" s="277">
        <f>+I615+I616+I617+I618</f>
        <v>0</v>
      </c>
      <c r="J614" s="58">
        <f>+J615+J616+J617+J618</f>
        <v>0</v>
      </c>
      <c r="K614" s="58">
        <f>+K615+K616+K617+K618</f>
        <v>0</v>
      </c>
      <c r="L614" s="285"/>
      <c r="N614" s="131"/>
      <c r="O614" s="131"/>
      <c r="P614" s="131"/>
      <c r="Q614" s="131"/>
      <c r="R614" s="131"/>
      <c r="S614" s="131"/>
      <c r="T614" s="131"/>
    </row>
    <row r="615" spans="1:20" ht="12.75">
      <c r="A615" s="54">
        <f t="shared" si="54"/>
        <v>388</v>
      </c>
      <c r="B615" s="55"/>
      <c r="C615" s="55"/>
      <c r="D615" s="137" t="s">
        <v>44</v>
      </c>
      <c r="E615" s="74" t="s">
        <v>236</v>
      </c>
      <c r="F615" s="88"/>
      <c r="G615" s="89">
        <f t="shared" si="53"/>
        <v>0</v>
      </c>
      <c r="H615" s="88"/>
      <c r="I615" s="206"/>
      <c r="J615" s="88"/>
      <c r="K615" s="88"/>
      <c r="L615" s="285"/>
      <c r="N615" s="131"/>
      <c r="O615" s="131"/>
      <c r="P615" s="131"/>
      <c r="Q615" s="131"/>
      <c r="R615" s="131"/>
      <c r="S615" s="131"/>
      <c r="T615" s="131"/>
    </row>
    <row r="616" spans="1:20" ht="12.75">
      <c r="A616" s="54">
        <f t="shared" si="54"/>
        <v>389</v>
      </c>
      <c r="B616" s="55"/>
      <c r="C616" s="55"/>
      <c r="D616" s="137" t="s">
        <v>77</v>
      </c>
      <c r="E616" s="74" t="s">
        <v>78</v>
      </c>
      <c r="F616" s="88"/>
      <c r="G616" s="89">
        <f t="shared" si="53"/>
        <v>77</v>
      </c>
      <c r="H616" s="88">
        <v>77</v>
      </c>
      <c r="I616" s="206"/>
      <c r="J616" s="88"/>
      <c r="K616" s="88"/>
      <c r="L616" s="285"/>
      <c r="N616" s="131"/>
      <c r="O616" s="131"/>
      <c r="P616" s="131"/>
      <c r="Q616" s="131"/>
      <c r="R616" s="131"/>
      <c r="S616" s="131"/>
      <c r="T616" s="131"/>
    </row>
    <row r="617" spans="1:20" ht="12.75">
      <c r="A617" s="54">
        <f t="shared" si="54"/>
        <v>390</v>
      </c>
      <c r="B617" s="55"/>
      <c r="C617" s="55"/>
      <c r="D617" s="137" t="s">
        <v>81</v>
      </c>
      <c r="E617" s="74" t="s">
        <v>242</v>
      </c>
      <c r="F617" s="88"/>
      <c r="G617" s="89">
        <f t="shared" si="53"/>
        <v>0</v>
      </c>
      <c r="H617" s="88"/>
      <c r="I617" s="206"/>
      <c r="J617" s="88"/>
      <c r="K617" s="88"/>
      <c r="L617" s="285"/>
      <c r="N617" s="131"/>
      <c r="O617" s="131"/>
      <c r="P617" s="131"/>
      <c r="Q617" s="131"/>
      <c r="R617" s="131"/>
      <c r="S617" s="131"/>
      <c r="T617" s="131"/>
    </row>
    <row r="618" spans="1:20" ht="12.75">
      <c r="A618" s="54">
        <f t="shared" si="54"/>
        <v>391</v>
      </c>
      <c r="B618" s="55"/>
      <c r="C618" s="55"/>
      <c r="D618" s="56">
        <v>30</v>
      </c>
      <c r="E618" s="74" t="s">
        <v>272</v>
      </c>
      <c r="F618" s="88"/>
      <c r="G618" s="89">
        <f t="shared" si="53"/>
        <v>0</v>
      </c>
      <c r="H618" s="88"/>
      <c r="I618" s="206"/>
      <c r="J618" s="88"/>
      <c r="K618" s="88"/>
      <c r="L618" s="285"/>
      <c r="N618" s="131"/>
      <c r="O618" s="131"/>
      <c r="P618" s="131"/>
      <c r="Q618" s="131"/>
      <c r="R618" s="131"/>
      <c r="S618" s="131"/>
      <c r="T618" s="131"/>
    </row>
    <row r="619" spans="1:20" ht="12.75">
      <c r="A619" s="54">
        <f t="shared" si="54"/>
        <v>392</v>
      </c>
      <c r="B619" s="55"/>
      <c r="C619" s="132" t="s">
        <v>81</v>
      </c>
      <c r="D619" s="56"/>
      <c r="E619" s="68" t="s">
        <v>240</v>
      </c>
      <c r="F619" s="88"/>
      <c r="G619" s="89">
        <f t="shared" si="53"/>
        <v>0</v>
      </c>
      <c r="H619" s="88"/>
      <c r="I619" s="206"/>
      <c r="J619" s="88"/>
      <c r="K619" s="88"/>
      <c r="L619" s="285"/>
      <c r="N619" s="131"/>
      <c r="O619" s="131"/>
      <c r="P619" s="131"/>
      <c r="Q619" s="131"/>
      <c r="R619" s="131"/>
      <c r="S619" s="131"/>
      <c r="T619" s="131"/>
    </row>
    <row r="620" spans="1:20" ht="12.75">
      <c r="A620" s="54">
        <f t="shared" si="54"/>
        <v>393</v>
      </c>
      <c r="B620" s="55"/>
      <c r="C620" s="55"/>
      <c r="D620" s="56"/>
      <c r="E620" s="95" t="s">
        <v>241</v>
      </c>
      <c r="F620" s="58">
        <f>+F621+F622+F623</f>
        <v>0</v>
      </c>
      <c r="G620" s="59">
        <f t="shared" si="53"/>
        <v>0</v>
      </c>
      <c r="H620" s="58">
        <f>+H621+H622+H623</f>
        <v>0</v>
      </c>
      <c r="I620" s="277">
        <f>+I621+I622+I623</f>
        <v>0</v>
      </c>
      <c r="J620" s="58">
        <f>+J621+J622+J623</f>
        <v>0</v>
      </c>
      <c r="K620" s="58">
        <f>+K621+K622+K623</f>
        <v>0</v>
      </c>
      <c r="L620" s="285"/>
      <c r="N620" s="131"/>
      <c r="O620" s="131"/>
      <c r="P620" s="131"/>
      <c r="Q620" s="131"/>
      <c r="R620" s="131"/>
      <c r="S620" s="131"/>
      <c r="T620" s="131"/>
    </row>
    <row r="621" spans="1:20" ht="12.75">
      <c r="A621" s="54">
        <f t="shared" si="54"/>
        <v>394</v>
      </c>
      <c r="B621" s="55">
        <v>71</v>
      </c>
      <c r="C621" s="132" t="s">
        <v>44</v>
      </c>
      <c r="D621" s="137" t="s">
        <v>77</v>
      </c>
      <c r="E621" s="74" t="s">
        <v>78</v>
      </c>
      <c r="F621" s="88"/>
      <c r="G621" s="89">
        <f t="shared" si="53"/>
        <v>0</v>
      </c>
      <c r="H621" s="88"/>
      <c r="I621" s="206"/>
      <c r="J621" s="88"/>
      <c r="K621" s="88"/>
      <c r="L621" s="285"/>
      <c r="N621" s="131"/>
      <c r="O621" s="131"/>
      <c r="P621" s="131"/>
      <c r="Q621" s="131"/>
      <c r="R621" s="131"/>
      <c r="S621" s="131"/>
      <c r="T621" s="131"/>
    </row>
    <row r="622" spans="1:12" ht="12.75">
      <c r="A622" s="54">
        <f t="shared" si="54"/>
        <v>395</v>
      </c>
      <c r="B622" s="55"/>
      <c r="C622" s="55"/>
      <c r="D622" s="137" t="s">
        <v>81</v>
      </c>
      <c r="E622" s="74" t="s">
        <v>242</v>
      </c>
      <c r="F622" s="88"/>
      <c r="G622" s="89">
        <f t="shared" si="53"/>
        <v>0</v>
      </c>
      <c r="H622" s="88"/>
      <c r="I622" s="206"/>
      <c r="J622" s="88"/>
      <c r="K622" s="88"/>
      <c r="L622" s="285"/>
    </row>
    <row r="623" spans="1:12" ht="12.75">
      <c r="A623" s="54">
        <f t="shared" si="54"/>
        <v>396</v>
      </c>
      <c r="B623" s="55"/>
      <c r="C623" s="55"/>
      <c r="D623" s="56">
        <v>30</v>
      </c>
      <c r="E623" s="105" t="s">
        <v>239</v>
      </c>
      <c r="F623" s="88"/>
      <c r="G623" s="89">
        <f t="shared" si="53"/>
        <v>0</v>
      </c>
      <c r="H623" s="88"/>
      <c r="I623" s="206"/>
      <c r="J623" s="88"/>
      <c r="K623" s="88"/>
      <c r="L623" s="285"/>
    </row>
    <row r="624" spans="1:12" ht="12.75">
      <c r="A624" s="54">
        <f t="shared" si="54"/>
        <v>397</v>
      </c>
      <c r="B624" s="55"/>
      <c r="C624" s="55"/>
      <c r="D624" s="56"/>
      <c r="E624" s="74" t="s">
        <v>243</v>
      </c>
      <c r="F624" s="89">
        <f>F626</f>
        <v>0</v>
      </c>
      <c r="G624" s="59">
        <f t="shared" si="53"/>
        <v>2262</v>
      </c>
      <c r="H624" s="89">
        <f>H626</f>
        <v>980</v>
      </c>
      <c r="I624" s="293">
        <f>I626</f>
        <v>503</v>
      </c>
      <c r="J624" s="89">
        <f>J626</f>
        <v>389</v>
      </c>
      <c r="K624" s="89">
        <f>K626</f>
        <v>390</v>
      </c>
      <c r="L624" s="285"/>
    </row>
    <row r="625" spans="1:12" ht="12.75">
      <c r="A625" s="54"/>
      <c r="B625" s="55" t="s">
        <v>16</v>
      </c>
      <c r="C625" s="55" t="s">
        <v>244</v>
      </c>
      <c r="D625" s="96" t="s">
        <v>18</v>
      </c>
      <c r="E625" s="74"/>
      <c r="F625" s="89"/>
      <c r="G625" s="89"/>
      <c r="H625" s="89"/>
      <c r="I625" s="293"/>
      <c r="J625" s="89"/>
      <c r="K625" s="89"/>
      <c r="L625" s="285"/>
    </row>
    <row r="626" spans="1:12" ht="12.75">
      <c r="A626" s="54">
        <f>A624+1</f>
        <v>398</v>
      </c>
      <c r="B626" s="55"/>
      <c r="C626" s="55"/>
      <c r="D626" s="56"/>
      <c r="E626" s="95" t="s">
        <v>246</v>
      </c>
      <c r="F626" s="58">
        <f>+F627+F630+F631</f>
        <v>0</v>
      </c>
      <c r="G626" s="59">
        <f aca="true" t="shared" si="55" ref="G626:G638">H626+I626+J626+K626</f>
        <v>2262</v>
      </c>
      <c r="H626" s="58">
        <f>+H627+H630+H631+H635</f>
        <v>980</v>
      </c>
      <c r="I626" s="277">
        <f>+I627+I630+I631+I635</f>
        <v>503</v>
      </c>
      <c r="J626" s="58">
        <f>+J627+J630+J631+J635</f>
        <v>389</v>
      </c>
      <c r="K626" s="58">
        <f>+K627+K630+K631+K635</f>
        <v>390</v>
      </c>
      <c r="L626" s="285"/>
    </row>
    <row r="627" spans="1:12" ht="12.75">
      <c r="A627" s="54">
        <f t="shared" si="54"/>
        <v>399</v>
      </c>
      <c r="B627" s="55"/>
      <c r="C627" s="132" t="s">
        <v>105</v>
      </c>
      <c r="D627" s="56"/>
      <c r="E627" s="68" t="s">
        <v>247</v>
      </c>
      <c r="F627" s="58">
        <f>+F628+F629</f>
        <v>0</v>
      </c>
      <c r="G627" s="59">
        <f t="shared" si="55"/>
        <v>0</v>
      </c>
      <c r="H627" s="58">
        <f>+H628+H629</f>
        <v>0</v>
      </c>
      <c r="I627" s="277">
        <f>+I628+I629</f>
        <v>0</v>
      </c>
      <c r="J627" s="58">
        <f>+J628+J629</f>
        <v>0</v>
      </c>
      <c r="K627" s="58">
        <f>+K628+K629</f>
        <v>0</v>
      </c>
      <c r="L627" s="285"/>
    </row>
    <row r="628" spans="1:12" ht="12.75">
      <c r="A628" s="54">
        <f t="shared" si="54"/>
        <v>400</v>
      </c>
      <c r="B628" s="55"/>
      <c r="C628" s="55"/>
      <c r="D628" s="137" t="s">
        <v>77</v>
      </c>
      <c r="E628" s="74" t="s">
        <v>248</v>
      </c>
      <c r="F628" s="88"/>
      <c r="G628" s="89">
        <f t="shared" si="55"/>
        <v>0</v>
      </c>
      <c r="H628" s="88"/>
      <c r="I628" s="206"/>
      <c r="J628" s="88"/>
      <c r="K628" s="88"/>
      <c r="L628" s="285"/>
    </row>
    <row r="629" spans="1:12" ht="12.75">
      <c r="A629" s="54">
        <f t="shared" si="54"/>
        <v>401</v>
      </c>
      <c r="B629" s="55"/>
      <c r="C629" s="55"/>
      <c r="D629" s="56">
        <v>50</v>
      </c>
      <c r="E629" s="74" t="s">
        <v>275</v>
      </c>
      <c r="F629" s="88"/>
      <c r="G629" s="89">
        <f t="shared" si="55"/>
        <v>0</v>
      </c>
      <c r="H629" s="88"/>
      <c r="I629" s="206"/>
      <c r="J629" s="88"/>
      <c r="K629" s="88"/>
      <c r="L629" s="285"/>
    </row>
    <row r="630" spans="1:12" ht="12.75">
      <c r="A630" s="54">
        <f t="shared" si="54"/>
        <v>402</v>
      </c>
      <c r="B630" s="55"/>
      <c r="C630" s="132" t="s">
        <v>39</v>
      </c>
      <c r="D630" s="56"/>
      <c r="E630" s="68" t="s">
        <v>250</v>
      </c>
      <c r="F630" s="88"/>
      <c r="G630" s="89">
        <f t="shared" si="55"/>
        <v>0</v>
      </c>
      <c r="H630" s="88"/>
      <c r="I630" s="206"/>
      <c r="J630" s="88"/>
      <c r="K630" s="88"/>
      <c r="L630" s="285"/>
    </row>
    <row r="631" spans="1:12" ht="12.75">
      <c r="A631" s="54">
        <f t="shared" si="54"/>
        <v>403</v>
      </c>
      <c r="B631" s="55"/>
      <c r="C631" s="132" t="s">
        <v>151</v>
      </c>
      <c r="D631" s="56"/>
      <c r="E631" s="68" t="s">
        <v>286</v>
      </c>
      <c r="F631" s="58">
        <f>+F632+F633</f>
        <v>0</v>
      </c>
      <c r="G631" s="59">
        <f t="shared" si="55"/>
        <v>2262</v>
      </c>
      <c r="H631" s="58">
        <f>+H632+H633+H634</f>
        <v>980</v>
      </c>
      <c r="I631" s="277">
        <f>+I632+I633+I634</f>
        <v>503</v>
      </c>
      <c r="J631" s="58">
        <f>+J632+J633+J634</f>
        <v>389</v>
      </c>
      <c r="K631" s="58">
        <f>+K632+K633+K634</f>
        <v>390</v>
      </c>
      <c r="L631" s="285"/>
    </row>
    <row r="632" spans="1:12" ht="12.75">
      <c r="A632" s="54">
        <f t="shared" si="54"/>
        <v>404</v>
      </c>
      <c r="B632" s="55"/>
      <c r="C632" s="55"/>
      <c r="D632" s="137" t="s">
        <v>44</v>
      </c>
      <c r="E632" s="74" t="s">
        <v>252</v>
      </c>
      <c r="F632" s="88"/>
      <c r="G632" s="89">
        <f t="shared" si="55"/>
        <v>2262</v>
      </c>
      <c r="H632" s="88">
        <v>980</v>
      </c>
      <c r="I632" s="206">
        <v>503</v>
      </c>
      <c r="J632" s="88">
        <v>389</v>
      </c>
      <c r="K632" s="88">
        <v>390</v>
      </c>
      <c r="L632" s="285"/>
    </row>
    <row r="633" spans="1:12" ht="12.75">
      <c r="A633" s="54">
        <f t="shared" si="54"/>
        <v>405</v>
      </c>
      <c r="B633" s="55"/>
      <c r="C633" s="55"/>
      <c r="D633" s="137" t="s">
        <v>151</v>
      </c>
      <c r="E633" s="74" t="s">
        <v>293</v>
      </c>
      <c r="F633" s="88"/>
      <c r="G633" s="89">
        <f t="shared" si="55"/>
        <v>0</v>
      </c>
      <c r="H633" s="88"/>
      <c r="I633" s="206"/>
      <c r="J633" s="88"/>
      <c r="K633" s="88"/>
      <c r="L633" s="285"/>
    </row>
    <row r="634" spans="1:12" ht="12.75">
      <c r="A634" s="54">
        <f t="shared" si="54"/>
        <v>406</v>
      </c>
      <c r="B634" s="55"/>
      <c r="C634" s="137">
        <v>10</v>
      </c>
      <c r="D634" s="137"/>
      <c r="E634" s="74" t="s">
        <v>287</v>
      </c>
      <c r="F634" s="88"/>
      <c r="G634" s="89">
        <f t="shared" si="55"/>
        <v>0</v>
      </c>
      <c r="H634" s="88"/>
      <c r="I634" s="206"/>
      <c r="J634" s="88"/>
      <c r="K634" s="88"/>
      <c r="L634" s="285"/>
    </row>
    <row r="635" spans="1:12" ht="12.75">
      <c r="A635" s="54">
        <f t="shared" si="54"/>
        <v>407</v>
      </c>
      <c r="B635" s="55"/>
      <c r="C635" s="207">
        <v>50</v>
      </c>
      <c r="D635" s="207"/>
      <c r="E635" s="68" t="s">
        <v>288</v>
      </c>
      <c r="F635" s="119"/>
      <c r="G635" s="59">
        <f t="shared" si="55"/>
        <v>0</v>
      </c>
      <c r="H635" s="208">
        <f>H636+H637</f>
        <v>0</v>
      </c>
      <c r="I635" s="279">
        <f>I636+I637</f>
        <v>0</v>
      </c>
      <c r="J635" s="208">
        <f>J636+J637</f>
        <v>0</v>
      </c>
      <c r="K635" s="208">
        <f>K636+K637</f>
        <v>0</v>
      </c>
      <c r="L635" s="285"/>
    </row>
    <row r="636" spans="1:12" ht="12.75">
      <c r="A636" s="54">
        <f t="shared" si="54"/>
        <v>408</v>
      </c>
      <c r="B636" s="55"/>
      <c r="C636" s="55"/>
      <c r="D636" s="216" t="s">
        <v>44</v>
      </c>
      <c r="E636" s="74" t="s">
        <v>256</v>
      </c>
      <c r="F636" s="88"/>
      <c r="G636" s="89">
        <f t="shared" si="55"/>
        <v>0</v>
      </c>
      <c r="H636" s="88"/>
      <c r="I636" s="206"/>
      <c r="J636" s="88"/>
      <c r="K636" s="88"/>
      <c r="L636" s="285"/>
    </row>
    <row r="637" spans="1:12" ht="12.75">
      <c r="A637" s="54">
        <f t="shared" si="54"/>
        <v>409</v>
      </c>
      <c r="B637" s="55"/>
      <c r="C637" s="55"/>
      <c r="D637" s="137">
        <v>50</v>
      </c>
      <c r="E637" s="74" t="s">
        <v>289</v>
      </c>
      <c r="F637" s="88"/>
      <c r="G637" s="89">
        <f t="shared" si="55"/>
        <v>0</v>
      </c>
      <c r="H637" s="88"/>
      <c r="I637" s="206"/>
      <c r="J637" s="88"/>
      <c r="K637" s="88"/>
      <c r="L637" s="285"/>
    </row>
    <row r="638" spans="1:12" ht="12.75">
      <c r="A638" s="54">
        <f t="shared" si="54"/>
        <v>410</v>
      </c>
      <c r="B638" s="55"/>
      <c r="C638" s="55"/>
      <c r="D638" s="56"/>
      <c r="E638" s="74" t="s">
        <v>296</v>
      </c>
      <c r="F638" s="217"/>
      <c r="G638" s="59">
        <f t="shared" si="55"/>
        <v>0</v>
      </c>
      <c r="H638" s="217"/>
      <c r="I638" s="305"/>
      <c r="J638" s="217"/>
      <c r="K638" s="217"/>
      <c r="L638" s="285"/>
    </row>
    <row r="639" spans="1:13" ht="12.75">
      <c r="A639" s="54">
        <f t="shared" si="54"/>
        <v>411</v>
      </c>
      <c r="B639" s="55"/>
      <c r="C639" s="55"/>
      <c r="D639" s="56"/>
      <c r="E639" s="74" t="s">
        <v>297</v>
      </c>
      <c r="F639" s="217"/>
      <c r="G639" s="59">
        <f>H639+I639+J639+K639</f>
        <v>0</v>
      </c>
      <c r="H639" s="217"/>
      <c r="I639" s="305"/>
      <c r="J639" s="217"/>
      <c r="K639" s="217"/>
      <c r="L639" s="285"/>
      <c r="M639" s="310"/>
    </row>
    <row r="640" spans="1:12" ht="13.5" thickBot="1">
      <c r="A640" s="54">
        <f t="shared" si="54"/>
        <v>412</v>
      </c>
      <c r="B640" s="218"/>
      <c r="C640" s="218"/>
      <c r="D640" s="219"/>
      <c r="E640" s="220" t="s">
        <v>298</v>
      </c>
      <c r="F640" s="221"/>
      <c r="G640" s="222">
        <f>H640+I640+J640+K640</f>
        <v>13814.81</v>
      </c>
      <c r="H640" s="221">
        <v>3096.58</v>
      </c>
      <c r="I640" s="306">
        <v>3307.24</v>
      </c>
      <c r="J640" s="202">
        <v>3207.24</v>
      </c>
      <c r="K640" s="202">
        <v>4203.75</v>
      </c>
      <c r="L640" s="285"/>
    </row>
    <row r="641" spans="1:11" ht="10.5" customHeight="1">
      <c r="A641" s="242"/>
      <c r="B641" s="242"/>
      <c r="C641" s="242"/>
      <c r="D641" s="242"/>
      <c r="E641" s="242"/>
      <c r="F641" s="242"/>
      <c r="G641" s="242"/>
      <c r="H641" s="242"/>
      <c r="I641" s="244"/>
      <c r="J641" s="242"/>
      <c r="K641" s="242"/>
    </row>
    <row r="642" spans="1:11" ht="12.75" hidden="1">
      <c r="A642" s="3" t="s">
        <v>299</v>
      </c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 ht="12.75" hidden="1">
      <c r="A643" s="3" t="s">
        <v>300</v>
      </c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 ht="12.75" hidden="1">
      <c r="A644" s="3" t="s">
        <v>301</v>
      </c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ht="12.75" hidden="1">
      <c r="A645" s="242"/>
      <c r="B645" s="242"/>
      <c r="C645" s="242"/>
      <c r="D645" s="242"/>
      <c r="E645" s="242"/>
      <c r="F645" s="242"/>
      <c r="G645" s="242"/>
      <c r="H645" s="242"/>
      <c r="I645" s="242"/>
      <c r="J645" s="242"/>
      <c r="K645" s="242"/>
    </row>
    <row r="646" spans="1:11" ht="12.75" hidden="1">
      <c r="A646" s="27" t="s">
        <v>302</v>
      </c>
      <c r="B646" s="223"/>
      <c r="C646" s="223"/>
      <c r="D646" s="224"/>
      <c r="E646" s="224"/>
      <c r="F646" s="224"/>
      <c r="G646" s="224"/>
      <c r="H646" s="224"/>
      <c r="I646" s="224"/>
      <c r="J646" s="224"/>
      <c r="K646" s="224"/>
    </row>
    <row r="647" spans="1:11" ht="12.75" hidden="1">
      <c r="A647" s="3" t="s">
        <v>303</v>
      </c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ht="12.75" hidden="1">
      <c r="A648" s="3" t="s">
        <v>304</v>
      </c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 ht="12.75">
      <c r="A649" s="242"/>
      <c r="B649" s="242"/>
      <c r="C649" s="242"/>
      <c r="D649" s="247" t="s">
        <v>305</v>
      </c>
      <c r="E649" s="242"/>
      <c r="F649" s="2" t="s">
        <v>306</v>
      </c>
      <c r="G649" s="225"/>
      <c r="H649" s="226"/>
      <c r="I649" s="244"/>
      <c r="J649" s="244"/>
      <c r="K649" s="244"/>
    </row>
    <row r="650" spans="1:11" ht="12.75">
      <c r="A650" s="242"/>
      <c r="B650" s="242"/>
      <c r="C650" s="242"/>
      <c r="D650" s="9" t="s">
        <v>307</v>
      </c>
      <c r="E650" s="242"/>
      <c r="F650" s="2" t="s">
        <v>308</v>
      </c>
      <c r="G650" s="2"/>
      <c r="H650" s="2"/>
      <c r="I650" s="242"/>
      <c r="J650" s="242"/>
      <c r="K650" s="242"/>
    </row>
    <row r="651" spans="1:11" ht="12.75">
      <c r="A651" s="242"/>
      <c r="B651" s="242"/>
      <c r="C651" s="242"/>
      <c r="D651" s="9"/>
      <c r="E651" s="242"/>
      <c r="F651" s="242"/>
      <c r="G651" s="242"/>
      <c r="H651" s="2"/>
      <c r="I651" s="242"/>
      <c r="J651" s="242"/>
      <c r="K651" s="242"/>
    </row>
    <row r="652" spans="1:11" ht="12.75">
      <c r="A652" s="242"/>
      <c r="B652" s="242"/>
      <c r="C652" s="242"/>
      <c r="D652" s="9"/>
      <c r="E652" s="242"/>
      <c r="F652" s="242"/>
      <c r="G652" s="242"/>
      <c r="H652" s="2"/>
      <c r="I652" s="242"/>
      <c r="J652" s="242"/>
      <c r="K652" s="242"/>
    </row>
    <row r="653" spans="1:11" ht="12.75">
      <c r="A653" s="242"/>
      <c r="B653" s="242"/>
      <c r="C653" s="242"/>
      <c r="D653" s="242"/>
      <c r="E653" s="136"/>
      <c r="F653" s="136" t="s">
        <v>309</v>
      </c>
      <c r="G653" s="248"/>
      <c r="H653" s="248"/>
      <c r="I653" s="249"/>
      <c r="J653" s="248"/>
      <c r="K653" s="248"/>
    </row>
    <row r="654" spans="1:11" ht="15" customHeight="1">
      <c r="A654" s="242"/>
      <c r="B654" s="242"/>
      <c r="C654" s="242"/>
      <c r="D654" s="242"/>
      <c r="E654" s="136"/>
      <c r="F654" s="136" t="s">
        <v>310</v>
      </c>
      <c r="G654" s="248"/>
      <c r="H654" s="248"/>
      <c r="I654" s="249"/>
      <c r="J654" s="248"/>
      <c r="K654" s="248"/>
    </row>
    <row r="655" spans="1:11" ht="13.5">
      <c r="A655" s="242"/>
      <c r="B655" s="250" t="s">
        <v>311</v>
      </c>
      <c r="C655" s="29"/>
      <c r="D655" s="29"/>
      <c r="E655" s="227"/>
      <c r="F655" s="227"/>
      <c r="G655" s="228"/>
      <c r="H655" s="228"/>
      <c r="I655" s="228"/>
      <c r="J655" s="228"/>
      <c r="K655" s="251"/>
    </row>
    <row r="656" spans="1:11" ht="13.5">
      <c r="A656" s="242"/>
      <c r="B656" s="252" t="s">
        <v>312</v>
      </c>
      <c r="C656" s="229"/>
      <c r="D656" s="229"/>
      <c r="E656" s="229"/>
      <c r="F656" s="227"/>
      <c r="G656" s="228"/>
      <c r="H656" s="228"/>
      <c r="I656" s="228"/>
      <c r="J656" s="228"/>
      <c r="K656" s="251"/>
    </row>
    <row r="657" spans="1:11" ht="13.5">
      <c r="A657" s="242"/>
      <c r="B657" s="252" t="s">
        <v>313</v>
      </c>
      <c r="C657" s="229"/>
      <c r="D657" s="229"/>
      <c r="E657" s="229"/>
      <c r="F657" s="227"/>
      <c r="G657" s="230"/>
      <c r="H657" s="230"/>
      <c r="I657" s="230"/>
      <c r="J657" s="230"/>
      <c r="K657" s="167"/>
    </row>
    <row r="658" spans="1:11" ht="13.5">
      <c r="A658" s="242"/>
      <c r="B658" s="250"/>
      <c r="C658" s="29"/>
      <c r="D658" s="29"/>
      <c r="E658" s="29"/>
      <c r="F658" s="231"/>
      <c r="G658" s="228"/>
      <c r="H658" s="228"/>
      <c r="I658" s="228"/>
      <c r="J658" s="228"/>
      <c r="K658" s="251"/>
    </row>
    <row r="659" spans="1:11" ht="13.5">
      <c r="A659" s="253" t="s">
        <v>314</v>
      </c>
      <c r="B659" s="7"/>
      <c r="C659" s="7"/>
      <c r="D659" s="7"/>
      <c r="E659" s="235"/>
      <c r="F659" s="235"/>
      <c r="G659" s="254"/>
      <c r="H659" s="254"/>
      <c r="I659" s="254"/>
      <c r="J659" s="254"/>
      <c r="K659" s="248"/>
    </row>
    <row r="660" spans="1:11" ht="13.5">
      <c r="A660" s="253" t="s">
        <v>315</v>
      </c>
      <c r="B660" s="7"/>
      <c r="C660" s="7"/>
      <c r="D660" s="7"/>
      <c r="E660" s="254"/>
      <c r="F660" s="254"/>
      <c r="G660" s="255"/>
      <c r="H660" s="254"/>
      <c r="I660" s="233"/>
      <c r="J660" s="254"/>
      <c r="K660" s="248"/>
    </row>
    <row r="661" spans="1:11" ht="13.5">
      <c r="A661" s="253" t="s">
        <v>316</v>
      </c>
      <c r="B661" s="7"/>
      <c r="C661" s="7"/>
      <c r="D661" s="7"/>
      <c r="E661" s="254"/>
      <c r="F661" s="254"/>
      <c r="G661" s="254"/>
      <c r="H661" s="254"/>
      <c r="I661" s="254"/>
      <c r="J661" s="254"/>
      <c r="K661" s="248"/>
    </row>
    <row r="662" spans="1:11" ht="13.5">
      <c r="A662" s="253" t="s">
        <v>317</v>
      </c>
      <c r="B662" s="7"/>
      <c r="C662" s="7"/>
      <c r="D662" s="7"/>
      <c r="E662" s="254"/>
      <c r="F662" s="254"/>
      <c r="G662" s="256"/>
      <c r="H662" s="256"/>
      <c r="I662" s="233"/>
      <c r="J662" s="256"/>
      <c r="K662" s="248"/>
    </row>
    <row r="663" spans="1:11" ht="12.75">
      <c r="A663" s="257"/>
      <c r="B663" s="29"/>
      <c r="C663" s="29"/>
      <c r="D663" s="29"/>
      <c r="E663" s="232"/>
      <c r="F663" s="232"/>
      <c r="G663" s="232"/>
      <c r="H663" s="232"/>
      <c r="I663" s="233"/>
      <c r="J663" s="228"/>
      <c r="K663" s="248"/>
    </row>
    <row r="664" spans="1:11" ht="12.75">
      <c r="A664" s="242"/>
      <c r="B664" s="242"/>
      <c r="C664" s="242"/>
      <c r="D664" s="242"/>
      <c r="E664" s="258"/>
      <c r="F664" s="258"/>
      <c r="G664" s="258"/>
      <c r="H664" s="258"/>
      <c r="I664" s="233"/>
      <c r="J664" s="251"/>
      <c r="K664" s="248"/>
    </row>
    <row r="665" spans="1:11" ht="12.75">
      <c r="A665" s="242"/>
      <c r="B665" s="242"/>
      <c r="C665" s="242"/>
      <c r="D665" s="242"/>
      <c r="E665" s="248"/>
      <c r="F665" s="248"/>
      <c r="G665" s="251"/>
      <c r="H665" s="251"/>
      <c r="I665" s="233"/>
      <c r="J665" s="251"/>
      <c r="K665" s="248"/>
    </row>
    <row r="666" spans="1:11" ht="12.75">
      <c r="A666" s="242"/>
      <c r="B666" s="242"/>
      <c r="C666" s="242"/>
      <c r="D666" s="242"/>
      <c r="E666" s="248"/>
      <c r="F666" s="248"/>
      <c r="G666" s="233"/>
      <c r="H666" s="233"/>
      <c r="I666" s="233"/>
      <c r="J666" s="251"/>
      <c r="K666" s="248"/>
    </row>
    <row r="667" spans="1:11" ht="12.75">
      <c r="A667" s="242"/>
      <c r="B667" s="242"/>
      <c r="C667" s="242"/>
      <c r="D667" s="242"/>
      <c r="E667" s="248"/>
      <c r="F667" s="248"/>
      <c r="G667" s="248"/>
      <c r="H667" s="248"/>
      <c r="I667" s="248"/>
      <c r="J667" s="248"/>
      <c r="K667" s="248"/>
    </row>
    <row r="668" spans="1:11" ht="12.75">
      <c r="A668" s="242"/>
      <c r="B668" s="242"/>
      <c r="C668" s="242"/>
      <c r="D668" s="242"/>
      <c r="E668" s="235"/>
      <c r="F668" s="235"/>
      <c r="G668" s="248"/>
      <c r="H668" s="259"/>
      <c r="I668" s="248"/>
      <c r="J668" s="248"/>
      <c r="K668" s="248"/>
    </row>
    <row r="669" spans="1:11" ht="12.75">
      <c r="A669" s="242"/>
      <c r="B669" s="242"/>
      <c r="C669" s="242"/>
      <c r="D669" s="242"/>
      <c r="E669" s="234"/>
      <c r="F669" s="234"/>
      <c r="G669" s="235"/>
      <c r="H669" s="248"/>
      <c r="I669" s="248"/>
      <c r="J669" s="248"/>
      <c r="K669" s="248"/>
    </row>
    <row r="670" spans="1:11" ht="12.75">
      <c r="A670" s="242"/>
      <c r="B670" s="242"/>
      <c r="C670" s="242"/>
      <c r="D670" s="242"/>
      <c r="E670" s="234"/>
      <c r="F670" s="234"/>
      <c r="G670" s="235"/>
      <c r="H670" s="248"/>
      <c r="I670" s="248"/>
      <c r="J670" s="248"/>
      <c r="K670" s="248"/>
    </row>
    <row r="671" spans="1:11" ht="12.75">
      <c r="A671" s="242"/>
      <c r="B671" s="242"/>
      <c r="C671" s="242"/>
      <c r="D671" s="242"/>
      <c r="E671" s="234"/>
      <c r="F671" s="234"/>
      <c r="G671" s="236"/>
      <c r="H671" s="248"/>
      <c r="I671" s="248"/>
      <c r="J671" s="248"/>
      <c r="K671" s="248"/>
    </row>
    <row r="672" spans="1:11" ht="12.75">
      <c r="A672" s="242"/>
      <c r="B672" s="242"/>
      <c r="C672" s="242"/>
      <c r="D672" s="242"/>
      <c r="E672" s="237"/>
      <c r="F672" s="237"/>
      <c r="G672" s="238"/>
      <c r="H672" s="248"/>
      <c r="I672" s="248"/>
      <c r="J672" s="248"/>
      <c r="K672" s="248"/>
    </row>
    <row r="673" spans="1:11" ht="12.75">
      <c r="A673" s="242"/>
      <c r="B673" s="242"/>
      <c r="C673" s="242"/>
      <c r="D673" s="242"/>
      <c r="E673" s="237"/>
      <c r="F673" s="237"/>
      <c r="G673" s="235"/>
      <c r="H673" s="248"/>
      <c r="I673" s="248"/>
      <c r="J673" s="248"/>
      <c r="K673" s="248"/>
    </row>
    <row r="674" spans="1:11" ht="12.75">
      <c r="A674" s="242"/>
      <c r="B674" s="242"/>
      <c r="C674" s="242"/>
      <c r="D674" s="242"/>
      <c r="E674" s="260"/>
      <c r="F674" s="260"/>
      <c r="G674" s="248"/>
      <c r="H674" s="248"/>
      <c r="I674" s="248"/>
      <c r="J674" s="248"/>
      <c r="K674" s="248"/>
    </row>
    <row r="675" spans="1:11" ht="12.75">
      <c r="A675" s="242"/>
      <c r="B675" s="242"/>
      <c r="C675" s="242"/>
      <c r="D675" s="242"/>
      <c r="E675" s="260"/>
      <c r="F675" s="260"/>
      <c r="G675" s="248"/>
      <c r="H675" s="248"/>
      <c r="I675" s="248"/>
      <c r="J675" s="248"/>
      <c r="K675" s="248"/>
    </row>
    <row r="676" spans="1:11" ht="12.75">
      <c r="A676" s="242"/>
      <c r="B676" s="242"/>
      <c r="C676" s="242"/>
      <c r="D676" s="242"/>
      <c r="E676" s="248"/>
      <c r="F676" s="248"/>
      <c r="G676" s="248"/>
      <c r="H676" s="248"/>
      <c r="I676" s="248"/>
      <c r="J676" s="248"/>
      <c r="K676" s="248"/>
    </row>
    <row r="677" spans="1:11" ht="12.75">
      <c r="A677" s="242"/>
      <c r="B677" s="242"/>
      <c r="C677" s="242"/>
      <c r="D677" s="242"/>
      <c r="E677" s="248"/>
      <c r="F677" s="248"/>
      <c r="G677" s="248"/>
      <c r="H677" s="248"/>
      <c r="I677" s="248"/>
      <c r="J677" s="248"/>
      <c r="K677" s="248"/>
    </row>
    <row r="678" spans="1:11" ht="12.75">
      <c r="A678" s="242"/>
      <c r="B678" s="242"/>
      <c r="C678" s="242"/>
      <c r="D678" s="242"/>
      <c r="E678" s="248"/>
      <c r="F678" s="248"/>
      <c r="G678" s="248"/>
      <c r="H678" s="248"/>
      <c r="I678" s="248"/>
      <c r="J678" s="248"/>
      <c r="K678" s="248"/>
    </row>
    <row r="679" spans="1:11" ht="12.75">
      <c r="A679" s="242"/>
      <c r="B679" s="242"/>
      <c r="C679" s="242"/>
      <c r="D679" s="242"/>
      <c r="E679" s="248"/>
      <c r="F679" s="248"/>
      <c r="G679" s="248"/>
      <c r="H679" s="248"/>
      <c r="I679" s="248"/>
      <c r="J679" s="248"/>
      <c r="K679" s="248"/>
    </row>
    <row r="680" spans="1:11" ht="12.75">
      <c r="A680" s="242"/>
      <c r="B680" s="242"/>
      <c r="C680" s="242"/>
      <c r="D680" s="242"/>
      <c r="E680" s="248"/>
      <c r="F680" s="248"/>
      <c r="G680" s="248"/>
      <c r="H680" s="248"/>
      <c r="I680" s="248"/>
      <c r="J680" s="248"/>
      <c r="K680" s="248"/>
    </row>
    <row r="681" spans="1:11" ht="12.75">
      <c r="A681" s="242"/>
      <c r="B681" s="242"/>
      <c r="C681" s="242"/>
      <c r="D681" s="242"/>
      <c r="E681" s="248"/>
      <c r="F681" s="248"/>
      <c r="G681" s="248"/>
      <c r="H681" s="248"/>
      <c r="I681" s="248"/>
      <c r="J681" s="248"/>
      <c r="K681" s="248"/>
    </row>
    <row r="682" spans="1:11" ht="12.75">
      <c r="A682" s="242"/>
      <c r="B682" s="242"/>
      <c r="C682" s="242"/>
      <c r="D682" s="242"/>
      <c r="E682" s="248"/>
      <c r="F682" s="248"/>
      <c r="G682" s="248"/>
      <c r="H682" s="248"/>
      <c r="I682" s="248"/>
      <c r="J682" s="248"/>
      <c r="K682" s="248"/>
    </row>
    <row r="683" spans="1:11" ht="12.75">
      <c r="A683" s="242"/>
      <c r="B683" s="242"/>
      <c r="C683" s="242"/>
      <c r="D683" s="242"/>
      <c r="E683" s="242"/>
      <c r="F683" s="242"/>
      <c r="G683" s="242"/>
      <c r="H683" s="242"/>
      <c r="I683" s="242"/>
      <c r="J683" s="242"/>
      <c r="K683" s="242"/>
    </row>
    <row r="684" spans="1:11" ht="12.75">
      <c r="A684" s="242"/>
      <c r="B684" s="242"/>
      <c r="C684" s="242"/>
      <c r="D684" s="242"/>
      <c r="E684" s="242"/>
      <c r="F684" s="242"/>
      <c r="G684" s="242"/>
      <c r="H684" s="242"/>
      <c r="I684" s="242"/>
      <c r="J684" s="242"/>
      <c r="K684" s="242"/>
    </row>
    <row r="685" spans="1:11" ht="12.75">
      <c r="A685" s="242"/>
      <c r="B685" s="242"/>
      <c r="C685" s="242"/>
      <c r="D685" s="242"/>
      <c r="E685" s="242"/>
      <c r="F685" s="242"/>
      <c r="G685" s="242"/>
      <c r="H685" s="242"/>
      <c r="I685" s="242"/>
      <c r="J685" s="242"/>
      <c r="K685" s="242"/>
    </row>
    <row r="686" spans="1:11" ht="12.75">
      <c r="A686" s="242"/>
      <c r="B686" s="242"/>
      <c r="C686" s="242"/>
      <c r="D686" s="242"/>
      <c r="E686" s="242"/>
      <c r="F686" s="242"/>
      <c r="G686" s="242"/>
      <c r="H686" s="242"/>
      <c r="I686" s="242"/>
      <c r="J686" s="242"/>
      <c r="K686" s="242"/>
    </row>
    <row r="687" spans="1:11" ht="12.75">
      <c r="A687" s="242"/>
      <c r="B687" s="242"/>
      <c r="C687" s="242"/>
      <c r="D687" s="242"/>
      <c r="E687" s="242"/>
      <c r="F687" s="242"/>
      <c r="G687" s="242"/>
      <c r="H687" s="242"/>
      <c r="I687" s="242"/>
      <c r="J687" s="242"/>
      <c r="K687" s="242"/>
    </row>
    <row r="688" spans="1:11" ht="12.75">
      <c r="A688" s="242"/>
      <c r="B688" s="242"/>
      <c r="C688" s="242"/>
      <c r="D688" s="242"/>
      <c r="E688" s="242"/>
      <c r="F688" s="242"/>
      <c r="G688" s="242"/>
      <c r="H688" s="242"/>
      <c r="I688" s="242"/>
      <c r="J688" s="242"/>
      <c r="K688" s="242"/>
    </row>
    <row r="689" spans="1:11" ht="12.75">
      <c r="A689" s="242"/>
      <c r="B689" s="242"/>
      <c r="C689" s="242"/>
      <c r="D689" s="242"/>
      <c r="E689" s="242"/>
      <c r="F689" s="242"/>
      <c r="G689" s="242"/>
      <c r="H689" s="242"/>
      <c r="I689" s="242"/>
      <c r="J689" s="242"/>
      <c r="K689" s="242"/>
    </row>
    <row r="690" spans="1:11" ht="12.75">
      <c r="A690" s="242"/>
      <c r="B690" s="242"/>
      <c r="C690" s="242"/>
      <c r="D690" s="242"/>
      <c r="E690" s="242"/>
      <c r="F690" s="242"/>
      <c r="G690" s="242"/>
      <c r="H690" s="242"/>
      <c r="I690" s="242"/>
      <c r="J690" s="242"/>
      <c r="K690" s="242"/>
    </row>
    <row r="691" spans="1:11" ht="12.75">
      <c r="A691" s="242"/>
      <c r="B691" s="242"/>
      <c r="C691" s="242"/>
      <c r="D691" s="242"/>
      <c r="E691" s="242"/>
      <c r="F691" s="242"/>
      <c r="G691" s="242"/>
      <c r="H691" s="242"/>
      <c r="I691" s="242"/>
      <c r="J691" s="242"/>
      <c r="K691" s="242"/>
    </row>
    <row r="692" spans="1:11" ht="12.75">
      <c r="A692" s="242"/>
      <c r="B692" s="242"/>
      <c r="C692" s="242"/>
      <c r="D692" s="242"/>
      <c r="E692" s="242"/>
      <c r="F692" s="242"/>
      <c r="G692" s="242"/>
      <c r="H692" s="242"/>
      <c r="I692" s="242"/>
      <c r="J692" s="242"/>
      <c r="K692" s="242"/>
    </row>
    <row r="693" spans="1:11" ht="12.75">
      <c r="A693" s="242"/>
      <c r="B693" s="242"/>
      <c r="C693" s="242"/>
      <c r="D693" s="242"/>
      <c r="E693" s="242"/>
      <c r="F693" s="242"/>
      <c r="G693" s="242"/>
      <c r="H693" s="242"/>
      <c r="I693" s="242"/>
      <c r="J693" s="242"/>
      <c r="K693" s="242"/>
    </row>
    <row r="694" spans="1:11" ht="12.75">
      <c r="A694" s="242"/>
      <c r="B694" s="242"/>
      <c r="C694" s="242"/>
      <c r="D694" s="242"/>
      <c r="E694" s="242"/>
      <c r="F694" s="242"/>
      <c r="G694" s="242"/>
      <c r="H694" s="242"/>
      <c r="I694" s="242"/>
      <c r="J694" s="242"/>
      <c r="K694" s="242"/>
    </row>
    <row r="695" spans="1:11" ht="12.75">
      <c r="A695" s="242"/>
      <c r="B695" s="242"/>
      <c r="C695" s="242"/>
      <c r="D695" s="242"/>
      <c r="E695" s="242"/>
      <c r="F695" s="242"/>
      <c r="G695" s="242"/>
      <c r="H695" s="242"/>
      <c r="I695" s="242"/>
      <c r="J695" s="242"/>
      <c r="K695" s="242"/>
    </row>
    <row r="696" spans="1:11" ht="12.75">
      <c r="A696" s="242"/>
      <c r="B696" s="242"/>
      <c r="C696" s="242"/>
      <c r="D696" s="242"/>
      <c r="E696" s="242"/>
      <c r="F696" s="242"/>
      <c r="G696" s="242"/>
      <c r="H696" s="242"/>
      <c r="I696" s="242"/>
      <c r="J696" s="242"/>
      <c r="K696" s="242"/>
    </row>
    <row r="697" spans="1:11" ht="12.75">
      <c r="A697" s="242"/>
      <c r="B697" s="242"/>
      <c r="C697" s="242"/>
      <c r="D697" s="242"/>
      <c r="E697" s="242"/>
      <c r="F697" s="242"/>
      <c r="G697" s="242"/>
      <c r="H697" s="242"/>
      <c r="I697" s="242"/>
      <c r="J697" s="242"/>
      <c r="K697" s="242"/>
    </row>
    <row r="698" spans="1:11" ht="12.75">
      <c r="A698" s="242"/>
      <c r="B698" s="242"/>
      <c r="C698" s="242"/>
      <c r="D698" s="242"/>
      <c r="E698" s="242"/>
      <c r="F698" s="242"/>
      <c r="G698" s="242"/>
      <c r="H698" s="242"/>
      <c r="I698" s="242"/>
      <c r="J698" s="242"/>
      <c r="K698" s="242"/>
    </row>
  </sheetData>
  <sheetProtection/>
  <printOptions/>
  <pageMargins left="0.7480314960629921" right="0.35433070866141736" top="0.41" bottom="0.3937007874015748" header="0.33" footer="0.5118110236220472"/>
  <pageSetup fitToHeight="100" fitToWidth="1" horizontalDpi="600" verticalDpi="600" orientation="landscape" paperSize="9" scale="99" r:id="rId1"/>
  <rowBreaks count="4" manualBreakCount="4">
    <brk id="56" max="255" man="1"/>
    <brk id="86" max="255" man="1"/>
    <brk id="158" max="255" man="1"/>
    <brk id="195" max="255" man="1"/>
  </rowBreaks>
  <colBreaks count="2" manualBreakCount="2">
    <brk id="11" max="65535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6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9.421875" style="0" customWidth="1"/>
    <col min="3" max="3" width="10.140625" style="0" bestFit="1" customWidth="1"/>
    <col min="4" max="4" width="11.00390625" style="0" customWidth="1"/>
    <col min="8" max="8" width="10.140625" style="0" bestFit="1" customWidth="1"/>
    <col min="12" max="12" width="11.7109375" style="0" bestFit="1" customWidth="1"/>
  </cols>
  <sheetData>
    <row r="2" spans="2:7" ht="12.75">
      <c r="B2" s="2" t="s">
        <v>346</v>
      </c>
      <c r="C2" s="2"/>
      <c r="D2" s="2"/>
      <c r="E2" s="2"/>
      <c r="F2" s="2"/>
      <c r="G2" s="2"/>
    </row>
    <row r="3" spans="2:7" ht="12.75">
      <c r="B3" s="2"/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325" t="s">
        <v>14</v>
      </c>
    </row>
    <row r="5" spans="2:7" ht="12.75">
      <c r="B5" s="95" t="s">
        <v>326</v>
      </c>
      <c r="C5" s="95" t="s">
        <v>340</v>
      </c>
      <c r="D5" s="95" t="s">
        <v>327</v>
      </c>
      <c r="E5" s="95" t="s">
        <v>328</v>
      </c>
      <c r="F5" s="95" t="s">
        <v>329</v>
      </c>
      <c r="G5" s="95" t="s">
        <v>330</v>
      </c>
    </row>
    <row r="6" spans="2:7" ht="12.75">
      <c r="B6" s="121"/>
      <c r="C6" s="121"/>
      <c r="D6" s="121"/>
      <c r="E6" s="121"/>
      <c r="F6" s="121"/>
      <c r="G6" s="121"/>
    </row>
    <row r="7" spans="2:7" ht="12.75">
      <c r="B7" s="95" t="s">
        <v>318</v>
      </c>
      <c r="C7" s="121"/>
      <c r="D7" s="121"/>
      <c r="E7" s="121"/>
      <c r="F7" s="121"/>
      <c r="G7" s="121"/>
    </row>
    <row r="8" spans="2:7" ht="12.75">
      <c r="B8" s="121" t="s">
        <v>319</v>
      </c>
      <c r="C8" s="323">
        <f>D8+E8+F8+G8</f>
        <v>68817.4</v>
      </c>
      <c r="D8" s="323">
        <v>20502.12</v>
      </c>
      <c r="E8" s="323">
        <v>21233.57</v>
      </c>
      <c r="F8" s="323">
        <v>21229.14</v>
      </c>
      <c r="G8" s="323">
        <v>5852.57</v>
      </c>
    </row>
    <row r="9" spans="2:7" ht="12.75">
      <c r="B9" s="121" t="s">
        <v>320</v>
      </c>
      <c r="C9" s="323">
        <f>D9+E9+F9+G9</f>
        <v>1766.73</v>
      </c>
      <c r="D9" s="323">
        <v>1766.73</v>
      </c>
      <c r="E9" s="323">
        <v>0</v>
      </c>
      <c r="F9" s="323">
        <v>0</v>
      </c>
      <c r="G9" s="323">
        <v>0</v>
      </c>
    </row>
    <row r="10" spans="2:7" ht="12.75">
      <c r="B10" s="121" t="s">
        <v>321</v>
      </c>
      <c r="C10" s="323">
        <f>D10+E10+F10+G10</f>
        <v>511.47999999999996</v>
      </c>
      <c r="D10" s="323">
        <v>160.95</v>
      </c>
      <c r="E10" s="323">
        <v>171.34</v>
      </c>
      <c r="F10" s="323">
        <v>149.62</v>
      </c>
      <c r="G10" s="323">
        <v>29.57</v>
      </c>
    </row>
    <row r="11" spans="2:7" ht="12.75">
      <c r="B11" s="121" t="s">
        <v>322</v>
      </c>
      <c r="C11" s="323">
        <f>D11+E11+F11+G11</f>
        <v>2100</v>
      </c>
      <c r="D11" s="323">
        <v>530</v>
      </c>
      <c r="E11" s="323">
        <v>530</v>
      </c>
      <c r="F11" s="323">
        <v>520</v>
      </c>
      <c r="G11" s="323">
        <v>520</v>
      </c>
    </row>
    <row r="12" spans="2:9" ht="12.75">
      <c r="B12" s="95" t="s">
        <v>323</v>
      </c>
      <c r="C12" s="58">
        <f>D12+E12+F12+G12</f>
        <v>73195.61</v>
      </c>
      <c r="D12" s="58">
        <f>D8+D9+D10+D11</f>
        <v>22959.8</v>
      </c>
      <c r="E12" s="58">
        <f>E8+E9+E10+E11</f>
        <v>21934.91</v>
      </c>
      <c r="F12" s="58">
        <f>F8+F9+F10+F11</f>
        <v>21898.76</v>
      </c>
      <c r="G12" s="58">
        <f>G8+G9+G10+G11</f>
        <v>6402.139999999999</v>
      </c>
      <c r="H12" s="291"/>
      <c r="I12" s="291"/>
    </row>
    <row r="13" spans="2:7" ht="12.75">
      <c r="B13" s="121"/>
      <c r="C13" s="323"/>
      <c r="D13" s="323"/>
      <c r="E13" s="323"/>
      <c r="F13" s="323"/>
      <c r="G13" s="323"/>
    </row>
    <row r="14" spans="2:12" ht="12.75">
      <c r="B14" s="95" t="s">
        <v>324</v>
      </c>
      <c r="C14" s="58"/>
      <c r="D14" s="58"/>
      <c r="E14" s="58"/>
      <c r="F14" s="58"/>
      <c r="G14" s="58"/>
      <c r="L14" s="21"/>
    </row>
    <row r="15" spans="2:12" ht="25.5">
      <c r="B15" s="330" t="s">
        <v>46</v>
      </c>
      <c r="C15" s="267">
        <f aca="true" t="shared" si="0" ref="C15:C20">D15+E15+F15+G15</f>
        <v>260</v>
      </c>
      <c r="D15" s="119">
        <v>65</v>
      </c>
      <c r="E15" s="119">
        <v>65</v>
      </c>
      <c r="F15" s="119">
        <v>65</v>
      </c>
      <c r="G15" s="119">
        <v>65</v>
      </c>
      <c r="L15" s="21"/>
    </row>
    <row r="16" spans="2:12" ht="12.75">
      <c r="B16" s="105" t="s">
        <v>63</v>
      </c>
      <c r="C16" s="267">
        <f t="shared" si="0"/>
        <v>3800</v>
      </c>
      <c r="D16" s="119">
        <v>1000</v>
      </c>
      <c r="E16" s="278">
        <v>1000</v>
      </c>
      <c r="F16" s="119">
        <v>900</v>
      </c>
      <c r="G16" s="119">
        <v>900</v>
      </c>
      <c r="L16" s="21"/>
    </row>
    <row r="17" spans="2:12" ht="47.25" customHeight="1">
      <c r="B17" s="105" t="s">
        <v>67</v>
      </c>
      <c r="C17" s="267">
        <f t="shared" si="0"/>
        <v>16</v>
      </c>
      <c r="D17" s="119">
        <v>5</v>
      </c>
      <c r="E17" s="278">
        <v>4</v>
      </c>
      <c r="F17" s="119">
        <v>4</v>
      </c>
      <c r="G17" s="119">
        <v>3</v>
      </c>
      <c r="L17" s="21"/>
    </row>
    <row r="18" spans="2:12" ht="12.75">
      <c r="B18" s="105" t="s">
        <v>70</v>
      </c>
      <c r="C18" s="267">
        <f t="shared" si="0"/>
        <v>107.87</v>
      </c>
      <c r="D18" s="119">
        <v>107.87</v>
      </c>
      <c r="E18" s="119"/>
      <c r="F18" s="119"/>
      <c r="G18" s="119"/>
      <c r="L18" s="21"/>
    </row>
    <row r="19" spans="2:12" ht="25.5">
      <c r="B19" s="105" t="s">
        <v>332</v>
      </c>
      <c r="C19" s="267">
        <f t="shared" si="0"/>
        <v>29</v>
      </c>
      <c r="D19" s="119">
        <v>8</v>
      </c>
      <c r="E19" s="119">
        <v>7</v>
      </c>
      <c r="F19" s="119">
        <v>7</v>
      </c>
      <c r="G19" s="119">
        <v>7</v>
      </c>
      <c r="L19" s="21"/>
    </row>
    <row r="20" spans="2:12" ht="12.75">
      <c r="B20" s="169" t="s">
        <v>333</v>
      </c>
      <c r="C20" s="58">
        <f t="shared" si="0"/>
        <v>4212.87</v>
      </c>
      <c r="D20" s="266">
        <f>D15+D16+D17+D18+D19</f>
        <v>1185.87</v>
      </c>
      <c r="E20" s="266">
        <f>E15+E16+E17+E18+E19</f>
        <v>1076</v>
      </c>
      <c r="F20" s="266">
        <f>F15+F16+F17+F18+F19</f>
        <v>976</v>
      </c>
      <c r="G20" s="266">
        <f>G15+G16+G17+G18+G19</f>
        <v>975</v>
      </c>
      <c r="L20" s="21"/>
    </row>
    <row r="21" spans="2:12" ht="12.75">
      <c r="B21" s="169" t="s">
        <v>334</v>
      </c>
      <c r="C21" s="58">
        <f>C12+C20</f>
        <v>77408.48</v>
      </c>
      <c r="D21" s="58">
        <f>D12+D20</f>
        <v>24145.67</v>
      </c>
      <c r="E21" s="58">
        <f>E12+E20</f>
        <v>23010.91</v>
      </c>
      <c r="F21" s="58">
        <f>F12+F20</f>
        <v>22874.76</v>
      </c>
      <c r="G21" s="58">
        <f>G12+G20</f>
        <v>7377.139999999999</v>
      </c>
      <c r="L21" s="21"/>
    </row>
    <row r="22" spans="2:7" ht="12.75">
      <c r="B22" s="169"/>
      <c r="C22" s="58"/>
      <c r="D22" s="58"/>
      <c r="E22" s="58"/>
      <c r="F22" s="58"/>
      <c r="G22" s="58"/>
    </row>
    <row r="23" spans="2:7" ht="12.75">
      <c r="B23" s="169" t="s">
        <v>325</v>
      </c>
      <c r="C23" s="58">
        <f>D23+E23+F23+G23</f>
        <v>0</v>
      </c>
      <c r="D23" s="58">
        <v>0</v>
      </c>
      <c r="E23" s="58">
        <v>0</v>
      </c>
      <c r="F23" s="58">
        <v>0</v>
      </c>
      <c r="G23" s="58">
        <v>0</v>
      </c>
    </row>
    <row r="24" spans="2:7" ht="12.75">
      <c r="B24" s="169" t="s">
        <v>343</v>
      </c>
      <c r="C24" s="58">
        <f>C25+C26</f>
        <v>13814.81</v>
      </c>
      <c r="D24" s="58">
        <f>D25+D26</f>
        <v>3096.58</v>
      </c>
      <c r="E24" s="58">
        <f>E25+E26</f>
        <v>3307.24</v>
      </c>
      <c r="F24" s="58">
        <f>F25+F26</f>
        <v>3207.24</v>
      </c>
      <c r="G24" s="58">
        <f>G25+G26</f>
        <v>4203.75</v>
      </c>
    </row>
    <row r="25" spans="2:7" ht="25.5">
      <c r="B25" s="331" t="s">
        <v>344</v>
      </c>
      <c r="C25" s="267">
        <f>D25+E25+F25+G25</f>
        <v>959.34</v>
      </c>
      <c r="D25" s="267">
        <v>959.34</v>
      </c>
      <c r="E25" s="267"/>
      <c r="F25" s="324"/>
      <c r="G25" s="267"/>
    </row>
    <row r="26" spans="2:7" ht="12.75">
      <c r="B26" s="331" t="s">
        <v>345</v>
      </c>
      <c r="C26" s="267">
        <f>D26+E26+F26+G26</f>
        <v>12855.47</v>
      </c>
      <c r="D26" s="267">
        <v>2137.24</v>
      </c>
      <c r="E26" s="267">
        <v>3307.24</v>
      </c>
      <c r="F26" s="324">
        <v>3207.24</v>
      </c>
      <c r="G26" s="267">
        <v>4203.75</v>
      </c>
    </row>
    <row r="27" spans="2:10" ht="25.5">
      <c r="B27" s="169" t="s">
        <v>331</v>
      </c>
      <c r="C27" s="58">
        <f>C21+C23+C24</f>
        <v>91223.29</v>
      </c>
      <c r="D27" s="58">
        <f>D21+D23+D24</f>
        <v>27242.25</v>
      </c>
      <c r="E27" s="58">
        <f>E21+E23+E24</f>
        <v>26318.15</v>
      </c>
      <c r="F27" s="277">
        <f>F21+F23+F24</f>
        <v>26082</v>
      </c>
      <c r="G27" s="58">
        <f>G21+G23+G24</f>
        <v>11580.89</v>
      </c>
      <c r="J27" s="21"/>
    </row>
    <row r="28" spans="2:10" ht="12.75">
      <c r="B28" s="332"/>
      <c r="C28" s="21"/>
      <c r="D28" s="21"/>
      <c r="E28" s="21"/>
      <c r="F28" s="21"/>
      <c r="G28" s="323"/>
      <c r="H28" s="131"/>
      <c r="J28" s="21"/>
    </row>
    <row r="29" spans="2:10" ht="12.75">
      <c r="B29" s="169" t="s">
        <v>110</v>
      </c>
      <c r="C29" s="59">
        <f>D29+E29+F29+G29</f>
        <v>29236</v>
      </c>
      <c r="D29" s="58">
        <f>D30+D31+D32+D33+D34+D35</f>
        <v>6956</v>
      </c>
      <c r="E29" s="58">
        <f>E30+E31+E32+E33+E34+E35</f>
        <v>7437</v>
      </c>
      <c r="F29" s="58">
        <f>F30+F31+F32+F33+F34+F35</f>
        <v>7465</v>
      </c>
      <c r="G29" s="58">
        <f>G30+G31+G32+G33+G34+G35</f>
        <v>7378</v>
      </c>
      <c r="H29" s="283"/>
      <c r="J29" s="21"/>
    </row>
    <row r="30" spans="2:8" ht="12.75">
      <c r="B30" s="105" t="s">
        <v>112</v>
      </c>
      <c r="C30" s="267">
        <f aca="true" t="shared" si="1" ref="C30:C35">D30+E30+F30+G30</f>
        <v>1237</v>
      </c>
      <c r="D30" s="119">
        <v>317</v>
      </c>
      <c r="E30" s="278">
        <v>317</v>
      </c>
      <c r="F30" s="119">
        <v>345</v>
      </c>
      <c r="G30" s="119">
        <v>258</v>
      </c>
      <c r="H30" s="285"/>
    </row>
    <row r="31" spans="2:8" ht="12.75">
      <c r="B31" s="105" t="s">
        <v>113</v>
      </c>
      <c r="C31" s="267">
        <f t="shared" si="1"/>
        <v>0</v>
      </c>
      <c r="D31" s="119"/>
      <c r="E31" s="278"/>
      <c r="F31" s="119"/>
      <c r="G31" s="119"/>
      <c r="H31" s="285"/>
    </row>
    <row r="32" spans="2:8" ht="12.75">
      <c r="B32" s="105" t="s">
        <v>114</v>
      </c>
      <c r="C32" s="267">
        <f t="shared" si="1"/>
        <v>0</v>
      </c>
      <c r="D32" s="119"/>
      <c r="E32" s="278"/>
      <c r="F32" s="119"/>
      <c r="G32" s="119"/>
      <c r="H32" s="285"/>
    </row>
    <row r="33" spans="2:8" ht="12.75">
      <c r="B33" s="105" t="s">
        <v>115</v>
      </c>
      <c r="C33" s="267">
        <f t="shared" si="1"/>
        <v>27999</v>
      </c>
      <c r="D33" s="119">
        <v>6639</v>
      </c>
      <c r="E33" s="278">
        <v>7120</v>
      </c>
      <c r="F33" s="119">
        <v>7120</v>
      </c>
      <c r="G33" s="119">
        <v>7120</v>
      </c>
      <c r="H33" s="285"/>
    </row>
    <row r="34" spans="2:8" ht="38.25">
      <c r="B34" s="105" t="s">
        <v>116</v>
      </c>
      <c r="C34" s="267">
        <f t="shared" si="1"/>
        <v>0</v>
      </c>
      <c r="D34" s="322"/>
      <c r="E34" s="322"/>
      <c r="F34" s="322"/>
      <c r="G34" s="322"/>
      <c r="H34" s="285"/>
    </row>
    <row r="35" spans="2:8" ht="12.75">
      <c r="B35" s="105" t="s">
        <v>117</v>
      </c>
      <c r="C35" s="267">
        <f t="shared" si="1"/>
        <v>0</v>
      </c>
      <c r="D35" s="322"/>
      <c r="E35" s="322"/>
      <c r="F35" s="322"/>
      <c r="G35" s="322"/>
      <c r="H35" s="285"/>
    </row>
    <row r="36" spans="2:8" ht="53.25" customHeight="1">
      <c r="B36" s="154" t="s">
        <v>120</v>
      </c>
      <c r="C36" s="59">
        <f aca="true" t="shared" si="2" ref="C36:C45">D36+E36+F36+G36</f>
        <v>2262</v>
      </c>
      <c r="D36" s="266">
        <f>+D37+D39+D41+D40+D38</f>
        <v>980</v>
      </c>
      <c r="E36" s="266">
        <f>+E37+E39+E41+E40+E38</f>
        <v>503</v>
      </c>
      <c r="F36" s="266">
        <f>+F37+F39+F41+F40+F38</f>
        <v>389</v>
      </c>
      <c r="G36" s="266">
        <f>+G37+G39+G41+G40+G38</f>
        <v>390</v>
      </c>
      <c r="H36" s="283"/>
    </row>
    <row r="37" spans="2:8" ht="12.75">
      <c r="B37" s="333" t="s">
        <v>122</v>
      </c>
      <c r="C37" s="89">
        <f t="shared" si="2"/>
        <v>0</v>
      </c>
      <c r="D37" s="119"/>
      <c r="E37" s="119"/>
      <c r="F37" s="119"/>
      <c r="G37" s="119"/>
      <c r="H37" s="285"/>
    </row>
    <row r="38" spans="2:8" ht="12.75">
      <c r="B38" s="105" t="s">
        <v>115</v>
      </c>
      <c r="C38" s="89">
        <f t="shared" si="2"/>
        <v>400</v>
      </c>
      <c r="D38" s="119">
        <v>400</v>
      </c>
      <c r="E38" s="119"/>
      <c r="F38" s="119"/>
      <c r="G38" s="119"/>
      <c r="H38" s="285"/>
    </row>
    <row r="39" spans="2:8" ht="12.75">
      <c r="B39" s="334" t="s">
        <v>123</v>
      </c>
      <c r="C39" s="119">
        <f t="shared" si="2"/>
        <v>77</v>
      </c>
      <c r="D39" s="119">
        <v>77</v>
      </c>
      <c r="E39" s="119"/>
      <c r="F39" s="119"/>
      <c r="G39" s="119"/>
      <c r="H39" s="285"/>
    </row>
    <row r="40" spans="2:8" ht="12.75">
      <c r="B40" s="334" t="s">
        <v>113</v>
      </c>
      <c r="C40" s="119">
        <f t="shared" si="2"/>
        <v>0</v>
      </c>
      <c r="D40" s="119"/>
      <c r="E40" s="119"/>
      <c r="F40" s="119"/>
      <c r="G40" s="119"/>
      <c r="H40" s="285"/>
    </row>
    <row r="41" spans="2:8" ht="12.75">
      <c r="B41" s="333" t="s">
        <v>112</v>
      </c>
      <c r="C41" s="89">
        <f t="shared" si="2"/>
        <v>1785</v>
      </c>
      <c r="D41" s="119">
        <v>503</v>
      </c>
      <c r="E41" s="119">
        <v>503</v>
      </c>
      <c r="F41" s="119">
        <v>389</v>
      </c>
      <c r="G41" s="119">
        <v>390</v>
      </c>
      <c r="H41" s="285"/>
    </row>
    <row r="42" spans="2:8" ht="25.5">
      <c r="B42" s="214" t="s">
        <v>124</v>
      </c>
      <c r="C42" s="59">
        <f t="shared" si="2"/>
        <v>7498</v>
      </c>
      <c r="D42" s="208">
        <f>D43+D44+D45</f>
        <v>771</v>
      </c>
      <c r="E42" s="208">
        <f>E43+E44+E45</f>
        <v>2255</v>
      </c>
      <c r="F42" s="208">
        <f>F43+F44+F45</f>
        <v>2545</v>
      </c>
      <c r="G42" s="208">
        <f>G43+G44+G45</f>
        <v>1927</v>
      </c>
      <c r="H42" s="283"/>
    </row>
    <row r="43" spans="2:8" ht="12.75">
      <c r="B43" s="105" t="s">
        <v>122</v>
      </c>
      <c r="C43" s="89">
        <f t="shared" si="2"/>
        <v>6198</v>
      </c>
      <c r="D43" s="119">
        <v>481</v>
      </c>
      <c r="E43" s="119">
        <v>1700</v>
      </c>
      <c r="F43" s="119">
        <v>2100</v>
      </c>
      <c r="G43" s="119">
        <v>1917</v>
      </c>
      <c r="H43" s="285"/>
    </row>
    <row r="44" spans="2:8" ht="12.75">
      <c r="B44" s="334" t="s">
        <v>123</v>
      </c>
      <c r="C44" s="89">
        <f t="shared" si="2"/>
        <v>0</v>
      </c>
      <c r="D44" s="119">
        <v>0</v>
      </c>
      <c r="E44" s="119">
        <v>0</v>
      </c>
      <c r="F44" s="119">
        <v>0</v>
      </c>
      <c r="G44" s="119">
        <v>0</v>
      </c>
      <c r="H44" s="285"/>
    </row>
    <row r="45" spans="2:8" ht="12.75">
      <c r="B45" s="105" t="s">
        <v>127</v>
      </c>
      <c r="C45" s="89">
        <f t="shared" si="2"/>
        <v>1300</v>
      </c>
      <c r="D45" s="119">
        <v>290</v>
      </c>
      <c r="E45" s="119">
        <v>555</v>
      </c>
      <c r="F45" s="119">
        <v>445</v>
      </c>
      <c r="G45" s="119">
        <v>10</v>
      </c>
      <c r="H45" s="285"/>
    </row>
    <row r="46" spans="2:8" ht="12.75">
      <c r="B46" s="169" t="s">
        <v>335</v>
      </c>
      <c r="C46" s="151">
        <f>C42+C36+C29+C27</f>
        <v>130219.29</v>
      </c>
      <c r="D46" s="151">
        <f>D42+D36+D29+D27</f>
        <v>35949.25</v>
      </c>
      <c r="E46" s="151">
        <f>E42+E36+E29+E27</f>
        <v>36513.15</v>
      </c>
      <c r="F46" s="280">
        <f>F42+F36+F29+F27</f>
        <v>36481</v>
      </c>
      <c r="G46" s="151">
        <f>G42+G36+G29+G27</f>
        <v>21275.89</v>
      </c>
      <c r="H46" s="225"/>
    </row>
    <row r="47" spans="2:8" ht="12.75">
      <c r="B47" s="169" t="s">
        <v>35</v>
      </c>
      <c r="C47" s="151">
        <f>C46-C24</f>
        <v>116404.48</v>
      </c>
      <c r="D47" s="151">
        <f>D46-D24</f>
        <v>32852.67</v>
      </c>
      <c r="E47" s="151">
        <f>E46-E24</f>
        <v>33205.91</v>
      </c>
      <c r="F47" s="151">
        <f>F46-F24</f>
        <v>33273.76</v>
      </c>
      <c r="G47" s="151">
        <f>G46-G24</f>
        <v>17072.14</v>
      </c>
      <c r="H47" s="2"/>
    </row>
    <row r="48" spans="3:7" ht="12.75">
      <c r="C48" s="21"/>
      <c r="D48" s="21"/>
      <c r="E48" s="21"/>
      <c r="F48" s="21"/>
      <c r="G48" s="21"/>
    </row>
    <row r="50" spans="2:3" ht="25.5">
      <c r="B50" s="335" t="s">
        <v>347</v>
      </c>
      <c r="C50" s="323">
        <f>C12-C9+C33+C38</f>
        <v>99827.88</v>
      </c>
    </row>
    <row r="51" spans="2:7" ht="25.5">
      <c r="B51" s="335" t="s">
        <v>348</v>
      </c>
      <c r="C51" s="323">
        <v>69797.28</v>
      </c>
      <c r="D51" s="21"/>
      <c r="E51" s="21"/>
      <c r="F51" s="21"/>
      <c r="G51" s="21"/>
    </row>
    <row r="52" spans="2:7" ht="12.75">
      <c r="B52" s="169" t="s">
        <v>349</v>
      </c>
      <c r="C52" s="203">
        <v>69.91762221135018</v>
      </c>
      <c r="D52" s="21"/>
      <c r="E52" s="21"/>
      <c r="F52" s="21"/>
      <c r="G52" s="21"/>
    </row>
    <row r="55" spans="2:4" ht="12.75">
      <c r="B55" t="s">
        <v>305</v>
      </c>
      <c r="D55" t="s">
        <v>306</v>
      </c>
    </row>
    <row r="56" spans="2:4" ht="12.75">
      <c r="B56" t="s">
        <v>307</v>
      </c>
      <c r="D56" t="s">
        <v>308</v>
      </c>
    </row>
    <row r="59" ht="12.75">
      <c r="D59" t="s">
        <v>337</v>
      </c>
    </row>
    <row r="60" ht="12.75">
      <c r="D60" t="s">
        <v>310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msturza</cp:lastModifiedBy>
  <cp:lastPrinted>2012-02-20T16:21:43Z</cp:lastPrinted>
  <dcterms:created xsi:type="dcterms:W3CDTF">2011-02-01T12:56:00Z</dcterms:created>
  <dcterms:modified xsi:type="dcterms:W3CDTF">2012-02-20T16:22:37Z</dcterms:modified>
  <cp:category/>
  <cp:version/>
  <cp:contentType/>
  <cp:contentStatus/>
</cp:coreProperties>
</file>